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xsjenn/Documents/Forskning (aktuella)/Egnahemsfabriken Tjörn/Kalkyler/"/>
    </mc:Choice>
  </mc:AlternateContent>
  <xr:revisionPtr revIDLastSave="0" documentId="13_ncr:1_{31F2A63C-6123-E84A-A234-6043BE47F668}" xr6:coauthVersionLast="47" xr6:coauthVersionMax="47" xr10:uidLastSave="{00000000-0000-0000-0000-000000000000}"/>
  <bookViews>
    <workbookView xWindow="640" yWindow="500" windowWidth="28160" windowHeight="17500" xr2:uid="{00000000-000D-0000-FFFF-FFFF00000000}"/>
  </bookViews>
  <sheets>
    <sheet name="Projektvariabler" sheetId="1" r:id="rId1"/>
    <sheet name="Förenklad snabbkalkyl" sheetId="2" r:id="rId2"/>
    <sheet name="Variabler snabbkalky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3" l="1"/>
  <c r="J112" i="3"/>
  <c r="J111" i="3"/>
  <c r="J110" i="3"/>
  <c r="J109" i="3"/>
  <c r="J108" i="3"/>
  <c r="J107" i="3"/>
  <c r="L50" i="2"/>
  <c r="J50" i="2" s="1"/>
  <c r="J49" i="2"/>
  <c r="L45" i="2"/>
  <c r="J45" i="2" s="1"/>
  <c r="J44" i="2"/>
  <c r="L37" i="2"/>
  <c r="J37" i="2" s="1"/>
  <c r="J36" i="2"/>
  <c r="J38" i="2" s="1"/>
  <c r="L28" i="2"/>
  <c r="J28" i="2" s="1"/>
  <c r="J27" i="2"/>
  <c r="L24" i="2"/>
  <c r="J24" i="2" s="1"/>
  <c r="J23" i="2"/>
  <c r="L20" i="2"/>
  <c r="J20" i="2" s="1"/>
  <c r="J19" i="2"/>
  <c r="L16" i="2"/>
  <c r="J16" i="2" s="1"/>
  <c r="J15" i="2"/>
  <c r="L12" i="2"/>
  <c r="J12" i="2" s="1"/>
  <c r="J11" i="2"/>
  <c r="L6" i="2"/>
  <c r="E6" i="2"/>
  <c r="L5" i="2"/>
  <c r="E5" i="2"/>
  <c r="J33" i="2" s="1"/>
  <c r="J34" i="2" s="1"/>
  <c r="L4" i="2"/>
  <c r="J29" i="2" l="1"/>
  <c r="J17" i="2"/>
  <c r="J21" i="2"/>
  <c r="J46" i="2"/>
  <c r="J68" i="2"/>
  <c r="K68" i="2"/>
  <c r="J25" i="2"/>
  <c r="J51" i="2"/>
  <c r="G68" i="2" s="1"/>
  <c r="J13" i="2"/>
  <c r="G70" i="2" l="1"/>
  <c r="G69" i="2"/>
  <c r="K69" i="2"/>
  <c r="K70" i="2"/>
  <c r="J70" i="2"/>
  <c r="J69" i="2"/>
</calcChain>
</file>

<file path=xl/sharedStrings.xml><?xml version="1.0" encoding="utf-8"?>
<sst xmlns="http://schemas.openxmlformats.org/spreadsheetml/2006/main" count="783" uniqueCount="248">
  <si>
    <t xml:space="preserve">               EGNAHEMSFABRIKEN - den sociala husfabriken</t>
  </si>
  <si>
    <t>Modellrevidering</t>
  </si>
  <si>
    <t>Förenklad snabbkalkyl för tidiga designskeden</t>
  </si>
  <si>
    <t>Projekt / husnamn</t>
  </si>
  <si>
    <t>Exempelhus</t>
  </si>
  <si>
    <t xml:space="preserve">Verktyg för självbyggare </t>
  </si>
  <si>
    <t>Ansvarig</t>
  </si>
  <si>
    <t>Erik</t>
  </si>
  <si>
    <t>PROJEKTUPPGIFTER</t>
  </si>
  <si>
    <t>De röda rutorna måste fyllas i för att kalkylen ska fungera!</t>
  </si>
  <si>
    <t>Mängdberäkningar och ytvariabler</t>
  </si>
  <si>
    <r>
      <rPr>
        <b/>
        <sz val="12"/>
        <color theme="1"/>
        <rFont val="Arial"/>
        <family val="2"/>
      </rPr>
      <t xml:space="preserve">Storlek på huset
</t>
    </r>
    <r>
      <rPr>
        <sz val="9"/>
        <color theme="1"/>
        <rFont val="Arial"/>
        <family val="2"/>
      </rPr>
      <t>(utvändigt fotavtryck)</t>
    </r>
  </si>
  <si>
    <t>kvadratmeter</t>
  </si>
  <si>
    <r>
      <rPr>
        <b/>
        <sz val="12"/>
        <color theme="1"/>
        <rFont val="Arial"/>
        <family val="2"/>
      </rPr>
      <t xml:space="preserve">Golvarea plan 1
</t>
    </r>
    <r>
      <rPr>
        <sz val="9"/>
        <color theme="1"/>
        <rFont val="Arial"/>
        <family val="2"/>
      </rPr>
      <t>Golvets mått innanför ytterväggen</t>
    </r>
  </si>
  <si>
    <r>
      <rPr>
        <b/>
        <sz val="12"/>
        <color theme="1"/>
        <rFont val="Arial"/>
        <family val="2"/>
      </rPr>
      <t xml:space="preserve">Timkostnad snickare
</t>
    </r>
    <r>
      <rPr>
        <sz val="9"/>
        <color theme="1"/>
        <rFont val="Arial"/>
        <family val="2"/>
      </rPr>
      <t>(ex moms)</t>
    </r>
  </si>
  <si>
    <t>Omkrets yttervägg</t>
  </si>
  <si>
    <t>meter</t>
  </si>
  <si>
    <r>
      <rPr>
        <b/>
        <sz val="12"/>
        <color theme="1"/>
        <rFont val="Arial"/>
        <family val="2"/>
      </rPr>
      <t xml:space="preserve">Golvarea plan 2
</t>
    </r>
    <r>
      <rPr>
        <sz val="9"/>
        <color theme="1"/>
        <rFont val="Arial"/>
        <family val="2"/>
      </rPr>
      <t>Golvets mått innanför ytterväggen</t>
    </r>
  </si>
  <si>
    <t xml:space="preserve">Timkostnad eget arbete
</t>
  </si>
  <si>
    <r>
      <rPr>
        <b/>
        <sz val="12"/>
        <color theme="1"/>
        <rFont val="Arial"/>
        <family val="2"/>
      </rPr>
      <t xml:space="preserve">Area yttervägg
</t>
    </r>
    <r>
      <rPr>
        <sz val="9"/>
        <color theme="1"/>
        <rFont val="Arial"/>
        <family val="2"/>
      </rPr>
      <t>Väggens utsida, exkl. öppningar</t>
    </r>
    <r>
      <rPr>
        <b/>
        <sz val="12"/>
        <color theme="1"/>
        <rFont val="Arial"/>
        <family val="2"/>
      </rPr>
      <t xml:space="preserve"> </t>
    </r>
  </si>
  <si>
    <t xml:space="preserve">Area badrum
</t>
  </si>
  <si>
    <r>
      <rPr>
        <b/>
        <sz val="12"/>
        <color theme="1"/>
        <rFont val="Arial"/>
        <family val="2"/>
      </rPr>
      <t xml:space="preserve">Area mellanväggar
</t>
    </r>
    <r>
      <rPr>
        <sz val="9"/>
        <color theme="1"/>
        <rFont val="Arial"/>
        <family val="2"/>
      </rPr>
      <t>Area på rumsavskiljande väggar (båda sidor)</t>
    </r>
  </si>
  <si>
    <t xml:space="preserve">Area fönster
</t>
  </si>
  <si>
    <t>Takarea - utsida</t>
  </si>
  <si>
    <t xml:space="preserve">Area ytterdörrar
</t>
  </si>
  <si>
    <t>Takarea - insida</t>
  </si>
  <si>
    <t>Överfört från fliken Projektvariabler:</t>
  </si>
  <si>
    <t>Förenklad byggkalkyl</t>
  </si>
  <si>
    <t>Val / inmatning kan göras i alla gula rutor!</t>
  </si>
  <si>
    <t>Storlek (yttre fotavtryck)</t>
  </si>
  <si>
    <t>kvm</t>
  </si>
  <si>
    <t>Ytterväggsyta</t>
  </si>
  <si>
    <t>BYGGNADSDEL</t>
  </si>
  <si>
    <t>UTFÖRANDE OCH UTFORMNING</t>
  </si>
  <si>
    <t>JUSTERINGAR</t>
  </si>
  <si>
    <t>SUMMA YTTERVÄGG</t>
  </si>
  <si>
    <t>Yttervägg</t>
  </si>
  <si>
    <t>Material och utförandenivå:</t>
  </si>
  <si>
    <t>EKO+ (ekologiska materialval)</t>
  </si>
  <si>
    <t>Andel gratis material:</t>
  </si>
  <si>
    <t>Material</t>
  </si>
  <si>
    <t>Hela väggsnittet inkl. isolering och ytskikt in- och utsida, färdigt utförande.</t>
  </si>
  <si>
    <t>Tjocklek</t>
  </si>
  <si>
    <t>200 mm - tunna väggar (c:a 120 mm isolering)</t>
  </si>
  <si>
    <t>Självbyggegrad:</t>
  </si>
  <si>
    <t>+</t>
  </si>
  <si>
    <t>Arbete</t>
  </si>
  <si>
    <t>tim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</si>
  <si>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Antal hörn:</t>
    </r>
  </si>
  <si>
    <t>4 st hörn (ytterväggens utsida)</t>
  </si>
  <si>
    <t>=</t>
  </si>
  <si>
    <t>Total</t>
  </si>
  <si>
    <t>Rumsavskiljande väggar</t>
  </si>
  <si>
    <t>Inga innerväggar</t>
  </si>
  <si>
    <t>Färdigt utförande, dubbelsidig</t>
  </si>
  <si>
    <t>Tjocklek:</t>
  </si>
  <si>
    <t>100 mm (70 mm regelvägg + 2x14 mm panel)</t>
  </si>
  <si>
    <t xml:space="preserve">Bjälklag och golv </t>
  </si>
  <si>
    <t>Inget bjälklag</t>
  </si>
  <si>
    <t>Färdigt utförande inkl. golv</t>
  </si>
  <si>
    <t>150 mm (120 mm isolering)</t>
  </si>
  <si>
    <t>Yttertak inkl. takavvattning</t>
  </si>
  <si>
    <t>Inget tak</t>
  </si>
  <si>
    <t>Färdigt utförande</t>
  </si>
  <si>
    <t>450 mm - passivhus (c: 350 mm isolering)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</si>
  <si>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Takform:</t>
    </r>
  </si>
  <si>
    <t>Pulpettak / mycket enkel takform</t>
  </si>
  <si>
    <t>Mellanbjälklag</t>
  </si>
  <si>
    <t>Inget mellanbjälklag</t>
  </si>
  <si>
    <t>Färdigt utförande inkl. undertak och golv</t>
  </si>
  <si>
    <t>Bjälklag: 95 mm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</si>
  <si>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Undertak:</t>
    </r>
  </si>
  <si>
    <t>Undertak utan glespanel (ingen installationsspalt)</t>
  </si>
  <si>
    <r>
      <rPr>
        <i/>
        <sz val="9"/>
        <color rgb="FFD0CECE"/>
        <rFont val="Calibri"/>
        <family val="2"/>
      </rPr>
      <t>Modifiera:</t>
    </r>
    <r>
      <rPr>
        <i/>
        <sz val="9"/>
        <color theme="1"/>
        <rFont val="Calibri"/>
        <family val="2"/>
      </rPr>
      <t xml:space="preserve"> Isolering:</t>
    </r>
  </si>
  <si>
    <t>Isolering i bjälklaget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</si>
  <si>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Golv på plan 2:</t>
    </r>
  </si>
  <si>
    <t>Ja, golv på plan 2</t>
  </si>
  <si>
    <t>Grundläggning</t>
  </si>
  <si>
    <t>Utförandenivå:</t>
  </si>
  <si>
    <t>Ingen grundläggning</t>
  </si>
  <si>
    <t>Kök</t>
  </si>
  <si>
    <t>Inget kök</t>
  </si>
  <si>
    <t>Färdigt utförande inkl. vitvaror</t>
  </si>
  <si>
    <t>Storlek:</t>
  </si>
  <si>
    <t>&lt; 2 m bänklängd (inkl. kyl, spis, etc)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</si>
  <si>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Kakelvägg bakom köksbänk:</t>
    </r>
  </si>
  <si>
    <t>Ingen kakelvägg som stänkskydd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</si>
  <si>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Överskåp:</t>
    </r>
  </si>
  <si>
    <t>Inga överskåp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</si>
  <si>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Kyl och frys</t>
    </r>
  </si>
  <si>
    <t>Ingen kyl och frys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</si>
  <si>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Spis och ugn</t>
    </r>
  </si>
  <si>
    <t>Ingen inbyggd spis och ugn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</si>
  <si>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Diskmaskin</t>
    </r>
  </si>
  <si>
    <t>Ingen diskmaskin</t>
  </si>
  <si>
    <t>Badrum</t>
  </si>
  <si>
    <t>Kvalitet och EKO (hantverksbyggt, gedigna material)</t>
  </si>
  <si>
    <t>Färdigt utförande inkl. fast inredning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</si>
  <si>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Dusch och bad:</t>
    </r>
  </si>
  <si>
    <t>Dusch eller bad utan kabin (tätskikt)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</si>
  <si>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Toalett:</t>
    </r>
  </si>
  <si>
    <t>Vattentoalett, golvmonterad</t>
  </si>
  <si>
    <t>Trappor</t>
  </si>
  <si>
    <t>Antal trappor:</t>
  </si>
  <si>
    <t>Ingen trappa</t>
  </si>
  <si>
    <t>Del av fast inredning</t>
  </si>
  <si>
    <r>
      <rPr>
        <i/>
        <sz val="9"/>
        <color rgb="FFD0CECE"/>
        <rFont val="Calibri"/>
        <family val="2"/>
      </rPr>
      <t xml:space="preserve">Modifiera: </t>
    </r>
    <r>
      <rPr>
        <i/>
        <sz val="9"/>
        <color theme="1"/>
        <rFont val="Calibri"/>
        <family val="2"/>
      </rPr>
      <t>Bredd</t>
    </r>
  </si>
  <si>
    <t>700 mm bredd</t>
  </si>
  <si>
    <t>Standard (vanliga materialval)</t>
  </si>
  <si>
    <t>Platsbyggda skåp</t>
  </si>
  <si>
    <t>UNDER UTV.</t>
  </si>
  <si>
    <t>Eldstad</t>
  </si>
  <si>
    <t>Fönster</t>
  </si>
  <si>
    <t>Dörrar</t>
  </si>
  <si>
    <t>Smygar</t>
  </si>
  <si>
    <t>Elinstallation och belysning</t>
  </si>
  <si>
    <t>Värmekälla</t>
  </si>
  <si>
    <t>Värmedistributionsmedium</t>
  </si>
  <si>
    <t>Total:</t>
  </si>
  <si>
    <t>Material:</t>
  </si>
  <si>
    <t>Arbete:</t>
  </si>
  <si>
    <t>SUMMA:</t>
  </si>
  <si>
    <t>Per kvm BYA</t>
  </si>
  <si>
    <t>Per kvm BOA</t>
  </si>
  <si>
    <t>Variabler med aktuella prisuppgifter</t>
  </si>
  <si>
    <t>Basert på nyligen genomförda projekt</t>
  </si>
  <si>
    <t>OBS: Justeringar av dessa variabler påverkar utfallet i kalkylen under fliken "Förenklad snabbkalkyl"</t>
  </si>
  <si>
    <t>YTTERVÄGG</t>
  </si>
  <si>
    <t>Beskrivning</t>
  </si>
  <si>
    <t>Pris / multiplikator</t>
  </si>
  <si>
    <t>Enhet</t>
  </si>
  <si>
    <t>Priskälla</t>
  </si>
  <si>
    <t>Prisdatum</t>
  </si>
  <si>
    <t>Arbetstid (h)</t>
  </si>
  <si>
    <t>Utförande</t>
  </si>
  <si>
    <t>Förenklad (billigaste materialvalen, ej eko)</t>
  </si>
  <si>
    <t>per</t>
  </si>
  <si>
    <t>Materialval</t>
  </si>
  <si>
    <t>Grönskan / Anna</t>
  </si>
  <si>
    <t>EKO+ ESTETIK (ekologiska och estetiska materialval)</t>
  </si>
  <si>
    <t>Ingen yttervägg</t>
  </si>
  <si>
    <t>250 mm - halvtunna väggar (c:a 145 mm isolering)</t>
  </si>
  <si>
    <t>300 mm - normaltjocka väggar (c:a 200 mm isolering)</t>
  </si>
  <si>
    <t>350 mm - välisolerade väggar (c:a 250 mm isolering)</t>
  </si>
  <si>
    <t>400 mm - passivhus (c: 300 mm isolering)</t>
  </si>
  <si>
    <t>Antal hörn</t>
  </si>
  <si>
    <t>ant</t>
  </si>
  <si>
    <t>h</t>
  </si>
  <si>
    <t>Tillägg med extra tidsåtgång (timmar) för yttervägg med många hörn</t>
  </si>
  <si>
    <t>4-8 st hörn</t>
  </si>
  <si>
    <t>8 - 12 st hörn</t>
  </si>
  <si>
    <t>12 - 20 st hörn</t>
  </si>
  <si>
    <t>fler än 20 st hörn på ytterväggen</t>
  </si>
  <si>
    <t>INNERVÄGGAR</t>
  </si>
  <si>
    <t>Innerväggar</t>
  </si>
  <si>
    <t>Rumsskiljande väggar</t>
  </si>
  <si>
    <t>120 mm (70 mm regelvägg + 2x28 mm dubbla skivor)</t>
  </si>
  <si>
    <t>TAK</t>
  </si>
  <si>
    <t>210 mm (c:a 145 mm isolering)</t>
  </si>
  <si>
    <t>250 mm (c:a 170 mm isolering)</t>
  </si>
  <si>
    <t>300 mm c:a 200 mm isolering)</t>
  </si>
  <si>
    <t>350 mm (c:a 250 mm isolering)</t>
  </si>
  <si>
    <t>Takform</t>
  </si>
  <si>
    <t>Modfierare</t>
  </si>
  <si>
    <t>Sadeltak</t>
  </si>
  <si>
    <t>Brutet tak (mansard / valmat)</t>
  </si>
  <si>
    <t>Komplicerad takform</t>
  </si>
  <si>
    <t>BJÄLKLAG OCH GOLV</t>
  </si>
  <si>
    <t>180 mm (145 mm isolering)</t>
  </si>
  <si>
    <t>220 mm (195 mm isolering)</t>
  </si>
  <si>
    <t>300 mm (250 mm isolering)</t>
  </si>
  <si>
    <t>MELLANBJÄLKLAG MED GOLV</t>
  </si>
  <si>
    <t>Bjälklag: 120 mm</t>
  </si>
  <si>
    <t>Bjälklag: 145 mm</t>
  </si>
  <si>
    <t>Bjälklag: 170 mm</t>
  </si>
  <si>
    <t>Bjälklag: 195 mm</t>
  </si>
  <si>
    <t>Bjälklag: 220 mm</t>
  </si>
  <si>
    <t>Undertak</t>
  </si>
  <si>
    <t>Undertak på glespanel (installationsspalt)</t>
  </si>
  <si>
    <t>Inget undertak</t>
  </si>
  <si>
    <t>Isolering</t>
  </si>
  <si>
    <t>Ingen isolering i bjälklaget</t>
  </si>
  <si>
    <t>Övergolv</t>
  </si>
  <si>
    <t>Inget golv på plan 2</t>
  </si>
  <si>
    <t>GRUNDLÄGGNING</t>
  </si>
  <si>
    <t>Förenklad (exv. plintgrund, enkla markförhållanden</t>
  </si>
  <si>
    <t>Standard (vanliga materialval eller normala markförhållanden)</t>
  </si>
  <si>
    <t>EKO+ (ekologiska materialval eller svåra markförhållanden)</t>
  </si>
  <si>
    <t>KÖK</t>
  </si>
  <si>
    <t>Förenklad (billigaste materialvalen)</t>
  </si>
  <si>
    <t>lpm</t>
  </si>
  <si>
    <t>Kvalitet (hantverksbyggt, gedigna material)</t>
  </si>
  <si>
    <t>Storlek</t>
  </si>
  <si>
    <t>st</t>
  </si>
  <si>
    <t>Längd köksbänk inkl. vitvaror</t>
  </si>
  <si>
    <t>2 - 3 m bänklängd</t>
  </si>
  <si>
    <t>3 - 4 m bänklängd</t>
  </si>
  <si>
    <t>4 - 5 m bänklängd</t>
  </si>
  <si>
    <t>5 - 6 m bänklängd</t>
  </si>
  <si>
    <t>6 - 7 m bänklängd</t>
  </si>
  <si>
    <t>7 - 8 m bänklängd</t>
  </si>
  <si>
    <t>&gt; 8 m bänklängd</t>
  </si>
  <si>
    <t>Kakelvägg</t>
  </si>
  <si>
    <t>extra</t>
  </si>
  <si>
    <t>Ja, kakelvägg 1-2 m vägglängd</t>
  </si>
  <si>
    <t>Ja kakelvägg 2-4 m</t>
  </si>
  <si>
    <t>Ja kakelvägg 4-6 m</t>
  </si>
  <si>
    <t>Ja kakelvägg 6-8 m</t>
  </si>
  <si>
    <t>Överskåp</t>
  </si>
  <si>
    <t>Ja, överskåp 1-2 m vägglängd</t>
  </si>
  <si>
    <t>Ja, överskåp 2-4 m</t>
  </si>
  <si>
    <t>Ja, överskåp 4-6 m</t>
  </si>
  <si>
    <t>Ja, överskåp 6-8 m</t>
  </si>
  <si>
    <t>Kyl och frys</t>
  </si>
  <si>
    <t>Kyl och frys i delat skåp under bänk</t>
  </si>
  <si>
    <t>Kyl och frys i delat högskåp</t>
  </si>
  <si>
    <t>Kyl och frys i varsitt högskåp</t>
  </si>
  <si>
    <t>Spis och ugn</t>
  </si>
  <si>
    <t>Endast spis (induktionshäll)</t>
  </si>
  <si>
    <t>Endast ugn</t>
  </si>
  <si>
    <t>Spis (induktionshäll) och ugn</t>
  </si>
  <si>
    <t>Diskmaskin</t>
  </si>
  <si>
    <t>Ja, diskmaskin</t>
  </si>
  <si>
    <t>BADRUM</t>
  </si>
  <si>
    <t>Förenklad (billigaste materialvalen, platstmatta etc)</t>
  </si>
  <si>
    <t>Inget badrum</t>
  </si>
  <si>
    <t>Dusch och bad</t>
  </si>
  <si>
    <t>Ingen dusch</t>
  </si>
  <si>
    <t>Dusch i kabin</t>
  </si>
  <si>
    <t>Toalett</t>
  </si>
  <si>
    <t>Ingen toalett</t>
  </si>
  <si>
    <t>Utformning toalett</t>
  </si>
  <si>
    <t>Mulltoa med manuell tömning</t>
  </si>
  <si>
    <t>Mulltoa eller förbränningstoalett</t>
  </si>
  <si>
    <t>Vattentoalett, väggmonterad</t>
  </si>
  <si>
    <t>FAST INREDNING</t>
  </si>
  <si>
    <t>Förenklad (billigaste trappan)</t>
  </si>
  <si>
    <t>trappa</t>
  </si>
  <si>
    <t>Antal</t>
  </si>
  <si>
    <t>Kvalitet (platsbyggd / exklusiv trappa)</t>
  </si>
  <si>
    <t>Bredd</t>
  </si>
  <si>
    <t>800 mm bredd</t>
  </si>
  <si>
    <t>900 mm bredd</t>
  </si>
  <si>
    <t>1000 mm bredd</t>
  </si>
  <si>
    <t>1 loftstege</t>
  </si>
  <si>
    <t>1 trappa</t>
  </si>
  <si>
    <t>2 trappor</t>
  </si>
  <si>
    <t>3 trappor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</si>
</sst>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r&quot;_-;\-* #,##0\ &quot;kr&quot;_-;_-* &quot;-&quot;??\ &quot;kr&quot;_-;_-@"/>
  </numFmts>
  <fonts count="38">
    <font>
      <sz val="11"/>
      <color theme="1"/>
      <name val="Calibri"/>
      <scheme val="minor"/>
    </font>
    <font>
      <sz val="11"/>
      <color theme="1"/>
      <name val="Franklin Gothic"/>
    </font>
    <font>
      <sz val="11"/>
      <color theme="1"/>
      <name val="Calibri"/>
      <family val="2"/>
    </font>
    <font>
      <b/>
      <sz val="20"/>
      <color theme="1"/>
      <name val="Franklin Gothic"/>
    </font>
    <font>
      <sz val="20"/>
      <color theme="1"/>
      <name val="Franklin Gothic"/>
    </font>
    <font>
      <sz val="11"/>
      <color theme="1"/>
      <name val="Libre Franklin"/>
    </font>
    <font>
      <sz val="14"/>
      <color theme="1"/>
      <name val="Libre Franklin"/>
    </font>
    <font>
      <b/>
      <sz val="11"/>
      <color theme="1"/>
      <name val="Calibri"/>
      <family val="2"/>
    </font>
    <font>
      <sz val="11"/>
      <color rgb="FFC00000"/>
      <name val="Calibri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sz val="9"/>
      <color theme="1"/>
      <name val="Franklin Gothic"/>
    </font>
    <font>
      <sz val="11"/>
      <name val="Calibri"/>
      <family val="2"/>
    </font>
    <font>
      <b/>
      <i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Libre Franklin"/>
    </font>
    <font>
      <i/>
      <sz val="11"/>
      <color theme="1"/>
      <name val="Libre Franklin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5"/>
      <color theme="1"/>
      <name val="Calibri"/>
      <family val="2"/>
    </font>
    <font>
      <b/>
      <sz val="12"/>
      <color theme="0"/>
      <name val="Calibri"/>
      <family val="2"/>
    </font>
    <font>
      <i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b/>
      <i/>
      <sz val="9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9"/>
      <color rgb="FFD0CECE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E7E6E6"/>
        <bgColor rgb="FFE7E6E6"/>
      </patternFill>
    </fill>
    <fill>
      <patternFill patternType="solid">
        <fgColor rgb="FF7F7F7F"/>
        <bgColor rgb="FF7F7F7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7E1"/>
        <bgColor rgb="FFFFF7E1"/>
      </patternFill>
    </fill>
    <fill>
      <patternFill patternType="solid">
        <fgColor rgb="FFF2F2F2"/>
        <bgColor rgb="FFF2F2F2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4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2" fillId="2" borderId="2" xfId="0" applyFont="1" applyFill="1" applyBorder="1"/>
    <xf numFmtId="0" fontId="6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64" fontId="15" fillId="3" borderId="4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17" fillId="0" borderId="3" xfId="0" applyFont="1" applyBorder="1" applyAlignment="1">
      <alignment horizontal="right"/>
    </xf>
    <xf numFmtId="0" fontId="4" fillId="4" borderId="5" xfId="0" applyFont="1" applyFill="1" applyBorder="1"/>
    <xf numFmtId="0" fontId="7" fillId="4" borderId="7" xfId="0" applyFont="1" applyFill="1" applyBorder="1" applyAlignment="1">
      <alignment horizontal="right" wrapText="1"/>
    </xf>
    <xf numFmtId="0" fontId="21" fillId="5" borderId="2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17" fillId="4" borderId="5" xfId="0" applyFont="1" applyFill="1" applyBorder="1"/>
    <xf numFmtId="0" fontId="7" fillId="4" borderId="5" xfId="0" applyFont="1" applyFill="1" applyBorder="1"/>
    <xf numFmtId="0" fontId="2" fillId="4" borderId="8" xfId="0" applyFont="1" applyFill="1" applyBorder="1"/>
    <xf numFmtId="0" fontId="22" fillId="4" borderId="9" xfId="0" applyFont="1" applyFill="1" applyBorder="1" applyAlignment="1">
      <alignment horizontal="right"/>
    </xf>
    <xf numFmtId="0" fontId="23" fillId="4" borderId="12" xfId="0" applyFont="1" applyFill="1" applyBorder="1"/>
    <xf numFmtId="0" fontId="7" fillId="4" borderId="12" xfId="0" applyFont="1" applyFill="1" applyBorder="1" applyAlignment="1">
      <alignment horizontal="right"/>
    </xf>
    <xf numFmtId="0" fontId="21" fillId="5" borderId="14" xfId="0" applyFont="1" applyFill="1" applyBorder="1"/>
    <xf numFmtId="0" fontId="2" fillId="4" borderId="12" xfId="0" applyFont="1" applyFill="1" applyBorder="1"/>
    <xf numFmtId="0" fontId="7" fillId="4" borderId="12" xfId="0" applyFont="1" applyFill="1" applyBorder="1"/>
    <xf numFmtId="0" fontId="2" fillId="0" borderId="15" xfId="0" applyFont="1" applyBorder="1"/>
    <xf numFmtId="0" fontId="24" fillId="0" borderId="0" xfId="0" applyFont="1"/>
    <xf numFmtId="0" fontId="24" fillId="0" borderId="15" xfId="0" applyFont="1" applyBorder="1"/>
    <xf numFmtId="0" fontId="25" fillId="6" borderId="16" xfId="0" applyFont="1" applyFill="1" applyBorder="1"/>
    <xf numFmtId="0" fontId="25" fillId="0" borderId="17" xfId="0" applyFont="1" applyBorder="1"/>
    <xf numFmtId="0" fontId="7" fillId="6" borderId="16" xfId="0" applyFont="1" applyFill="1" applyBorder="1"/>
    <xf numFmtId="0" fontId="26" fillId="6" borderId="16" xfId="0" applyFont="1" applyFill="1" applyBorder="1" applyAlignment="1">
      <alignment wrapText="1"/>
    </xf>
    <xf numFmtId="0" fontId="2" fillId="7" borderId="20" xfId="0" applyFont="1" applyFill="1" applyBorder="1"/>
    <xf numFmtId="0" fontId="2" fillId="7" borderId="16" xfId="0" applyFont="1" applyFill="1" applyBorder="1"/>
    <xf numFmtId="0" fontId="2" fillId="7" borderId="20" xfId="0" applyFont="1" applyFill="1" applyBorder="1" applyAlignment="1">
      <alignment vertical="top"/>
    </xf>
    <xf numFmtId="0" fontId="2" fillId="7" borderId="20" xfId="0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left" vertical="top"/>
    </xf>
    <xf numFmtId="0" fontId="2" fillId="7" borderId="7" xfId="0" applyFont="1" applyFill="1" applyBorder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right"/>
    </xf>
    <xf numFmtId="0" fontId="2" fillId="2" borderId="14" xfId="0" applyFont="1" applyFill="1" applyBorder="1"/>
    <xf numFmtId="9" fontId="2" fillId="2" borderId="14" xfId="0" applyNumberFormat="1" applyFont="1" applyFill="1" applyBorder="1"/>
    <xf numFmtId="9" fontId="2" fillId="0" borderId="0" xfId="0" applyNumberFormat="1" applyFont="1"/>
    <xf numFmtId="0" fontId="2" fillId="8" borderId="21" xfId="0" applyFont="1" applyFill="1" applyBorder="1"/>
    <xf numFmtId="164" fontId="2" fillId="8" borderId="7" xfId="0" applyNumberFormat="1" applyFont="1" applyFill="1" applyBorder="1"/>
    <xf numFmtId="0" fontId="30" fillId="8" borderId="7" xfId="0" applyFont="1" applyFill="1" applyBorder="1" applyAlignment="1">
      <alignment horizontal="left"/>
    </xf>
    <xf numFmtId="0" fontId="2" fillId="8" borderId="7" xfId="0" applyFont="1" applyFill="1" applyBorder="1"/>
    <xf numFmtId="0" fontId="2" fillId="8" borderId="22" xfId="0" applyFont="1" applyFill="1" applyBorder="1"/>
    <xf numFmtId="0" fontId="32" fillId="0" borderId="0" xfId="0" applyFont="1" applyAlignment="1">
      <alignment vertical="top" wrapText="1"/>
    </xf>
    <xf numFmtId="0" fontId="7" fillId="8" borderId="23" xfId="0" applyFont="1" applyFill="1" applyBorder="1" applyAlignment="1">
      <alignment horizontal="right"/>
    </xf>
    <xf numFmtId="164" fontId="2" fillId="8" borderId="12" xfId="0" applyNumberFormat="1" applyFont="1" applyFill="1" applyBorder="1"/>
    <xf numFmtId="0" fontId="30" fillId="8" borderId="12" xfId="0" applyFont="1" applyFill="1" applyBorder="1" applyAlignment="1">
      <alignment horizontal="left"/>
    </xf>
    <xf numFmtId="1" fontId="2" fillId="8" borderId="12" xfId="0" applyNumberFormat="1" applyFont="1" applyFill="1" applyBorder="1" applyAlignment="1">
      <alignment horizontal="right" vertical="top"/>
    </xf>
    <xf numFmtId="1" fontId="2" fillId="8" borderId="24" xfId="0" applyNumberFormat="1" applyFont="1" applyFill="1" applyBorder="1" applyAlignment="1">
      <alignment horizontal="left" vertical="top"/>
    </xf>
    <xf numFmtId="0" fontId="32" fillId="0" borderId="15" xfId="0" applyFont="1" applyBorder="1" applyAlignment="1">
      <alignment vertical="top" wrapText="1"/>
    </xf>
    <xf numFmtId="0" fontId="29" fillId="0" borderId="15" xfId="0" applyFont="1" applyBorder="1" applyAlignment="1">
      <alignment horizontal="right"/>
    </xf>
    <xf numFmtId="0" fontId="2" fillId="9" borderId="25" xfId="0" applyFont="1" applyFill="1" applyBorder="1"/>
    <xf numFmtId="0" fontId="7" fillId="8" borderId="26" xfId="0" applyFont="1" applyFill="1" applyBorder="1" applyAlignment="1">
      <alignment horizontal="right"/>
    </xf>
    <xf numFmtId="164" fontId="2" fillId="8" borderId="16" xfId="0" applyNumberFormat="1" applyFont="1" applyFill="1" applyBorder="1"/>
    <xf numFmtId="0" fontId="30" fillId="8" borderId="16" xfId="0" applyFont="1" applyFill="1" applyBorder="1" applyAlignment="1">
      <alignment horizontal="left"/>
    </xf>
    <xf numFmtId="1" fontId="2" fillId="8" borderId="16" xfId="0" applyNumberFormat="1" applyFont="1" applyFill="1" applyBorder="1" applyAlignment="1">
      <alignment horizontal="right" vertical="top"/>
    </xf>
    <xf numFmtId="1" fontId="2" fillId="8" borderId="27" xfId="0" applyNumberFormat="1" applyFont="1" applyFill="1" applyBorder="1" applyAlignment="1">
      <alignment horizontal="left" vertical="top"/>
    </xf>
    <xf numFmtId="0" fontId="2" fillId="0" borderId="28" xfId="0" applyFont="1" applyBorder="1"/>
    <xf numFmtId="0" fontId="2" fillId="2" borderId="29" xfId="0" applyFont="1" applyFill="1" applyBorder="1"/>
    <xf numFmtId="0" fontId="31" fillId="0" borderId="0" xfId="0" applyFont="1"/>
    <xf numFmtId="0" fontId="32" fillId="0" borderId="0" xfId="0" applyFont="1"/>
    <xf numFmtId="0" fontId="16" fillId="0" borderId="15" xfId="0" applyFont="1" applyBorder="1"/>
    <xf numFmtId="0" fontId="28" fillId="0" borderId="15" xfId="0" applyFont="1" applyBorder="1"/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horizontal="right" vertical="top"/>
    </xf>
    <xf numFmtId="0" fontId="2" fillId="0" borderId="15" xfId="0" applyFont="1" applyBorder="1" applyAlignment="1">
      <alignment horizontal="left" vertical="top"/>
    </xf>
    <xf numFmtId="0" fontId="2" fillId="2" borderId="30" xfId="0" applyFont="1" applyFill="1" applyBorder="1"/>
    <xf numFmtId="9" fontId="2" fillId="2" borderId="2" xfId="0" applyNumberFormat="1" applyFont="1" applyFill="1" applyBorder="1"/>
    <xf numFmtId="0" fontId="2" fillId="0" borderId="28" xfId="0" applyFont="1" applyBorder="1" applyAlignment="1">
      <alignment vertical="top"/>
    </xf>
    <xf numFmtId="0" fontId="2" fillId="0" borderId="28" xfId="0" applyFont="1" applyBorder="1" applyAlignment="1">
      <alignment horizontal="right" vertical="top"/>
    </xf>
    <xf numFmtId="0" fontId="2" fillId="0" borderId="28" xfId="0" applyFont="1" applyBorder="1" applyAlignment="1">
      <alignment horizontal="left" vertical="top"/>
    </xf>
    <xf numFmtId="164" fontId="2" fillId="8" borderId="12" xfId="0" applyNumberFormat="1" applyFont="1" applyFill="1" applyBorder="1" applyAlignment="1">
      <alignment vertical="top"/>
    </xf>
    <xf numFmtId="0" fontId="2" fillId="0" borderId="15" xfId="0" applyFont="1" applyBorder="1" applyAlignment="1">
      <alignment horizontal="left"/>
    </xf>
    <xf numFmtId="164" fontId="2" fillId="8" borderId="16" xfId="0" applyNumberFormat="1" applyFont="1" applyFill="1" applyBorder="1" applyAlignment="1">
      <alignment vertical="top"/>
    </xf>
    <xf numFmtId="0" fontId="2" fillId="8" borderId="16" xfId="0" applyFont="1" applyFill="1" applyBorder="1" applyAlignment="1">
      <alignment horizontal="right" vertical="top"/>
    </xf>
    <xf numFmtId="0" fontId="2" fillId="8" borderId="27" xfId="0" applyFont="1" applyFill="1" applyBorder="1" applyAlignment="1">
      <alignment horizontal="left" vertical="top"/>
    </xf>
    <xf numFmtId="164" fontId="2" fillId="8" borderId="7" xfId="0" applyNumberFormat="1" applyFont="1" applyFill="1" applyBorder="1" applyAlignment="1">
      <alignment vertical="top"/>
    </xf>
    <xf numFmtId="0" fontId="2" fillId="9" borderId="2" xfId="0" applyFont="1" applyFill="1" applyBorder="1"/>
    <xf numFmtId="0" fontId="7" fillId="8" borderId="31" xfId="0" applyFont="1" applyFill="1" applyBorder="1" applyAlignment="1">
      <alignment horizontal="right"/>
    </xf>
    <xf numFmtId="0" fontId="2" fillId="8" borderId="7" xfId="0" applyFont="1" applyFill="1" applyBorder="1" applyAlignment="1">
      <alignment horizontal="right" vertical="top"/>
    </xf>
    <xf numFmtId="0" fontId="2" fillId="8" borderId="32" xfId="0" applyFont="1" applyFill="1" applyBorder="1" applyAlignment="1">
      <alignment horizontal="left" vertical="top"/>
    </xf>
    <xf numFmtId="0" fontId="2" fillId="8" borderId="26" xfId="0" applyFont="1" applyFill="1" applyBorder="1"/>
    <xf numFmtId="0" fontId="2" fillId="8" borderId="16" xfId="0" applyFont="1" applyFill="1" applyBorder="1" applyAlignment="1">
      <alignment vertical="top"/>
    </xf>
    <xf numFmtId="0" fontId="2" fillId="8" borderId="33" xfId="0" applyFont="1" applyFill="1" applyBorder="1"/>
    <xf numFmtId="0" fontId="2" fillId="8" borderId="12" xfId="0" applyFont="1" applyFill="1" applyBorder="1" applyAlignment="1">
      <alignment horizontal="right" vertical="top"/>
    </xf>
    <xf numFmtId="0" fontId="2" fillId="8" borderId="30" xfId="0" applyFont="1" applyFill="1" applyBorder="1" applyAlignment="1">
      <alignment horizontal="left" vertical="top"/>
    </xf>
    <xf numFmtId="0" fontId="7" fillId="0" borderId="0" xfId="0" applyFont="1"/>
    <xf numFmtId="0" fontId="21" fillId="0" borderId="0" xfId="0" applyFont="1"/>
    <xf numFmtId="1" fontId="2" fillId="8" borderId="7" xfId="0" applyNumberFormat="1" applyFont="1" applyFill="1" applyBorder="1" applyAlignment="1">
      <alignment horizontal="right" vertical="top"/>
    </xf>
    <xf numFmtId="0" fontId="33" fillId="0" borderId="0" xfId="0" applyFont="1"/>
    <xf numFmtId="0" fontId="2" fillId="8" borderId="31" xfId="0" applyFont="1" applyFill="1" applyBorder="1"/>
    <xf numFmtId="0" fontId="2" fillId="8" borderId="7" xfId="0" applyFont="1" applyFill="1" applyBorder="1" applyAlignment="1">
      <alignment vertical="top"/>
    </xf>
    <xf numFmtId="0" fontId="16" fillId="0" borderId="0" xfId="0" applyFont="1"/>
    <xf numFmtId="0" fontId="2" fillId="8" borderId="7" xfId="0" applyFont="1" applyFill="1" applyBorder="1" applyAlignment="1">
      <alignment horizontal="left" vertical="top"/>
    </xf>
    <xf numFmtId="0" fontId="2" fillId="10" borderId="7" xfId="0" applyFont="1" applyFill="1" applyBorder="1"/>
    <xf numFmtId="0" fontId="2" fillId="10" borderId="12" xfId="0" applyFont="1" applyFill="1" applyBorder="1" applyAlignment="1">
      <alignment horizontal="center"/>
    </xf>
    <xf numFmtId="0" fontId="2" fillId="10" borderId="12" xfId="0" applyFont="1" applyFill="1" applyBorder="1"/>
    <xf numFmtId="0" fontId="7" fillId="10" borderId="7" xfId="0" applyFont="1" applyFill="1" applyBorder="1" applyAlignment="1">
      <alignment horizontal="right"/>
    </xf>
    <xf numFmtId="0" fontId="7" fillId="10" borderId="12" xfId="0" applyFont="1" applyFill="1" applyBorder="1" applyAlignment="1">
      <alignment horizontal="right"/>
    </xf>
    <xf numFmtId="164" fontId="34" fillId="10" borderId="13" xfId="0" applyNumberFormat="1" applyFont="1" applyFill="1" applyBorder="1" applyAlignment="1">
      <alignment vertical="top"/>
    </xf>
    <xf numFmtId="0" fontId="2" fillId="10" borderId="13" xfId="0" applyFont="1" applyFill="1" applyBorder="1"/>
    <xf numFmtId="164" fontId="34" fillId="10" borderId="13" xfId="0" applyNumberFormat="1" applyFont="1" applyFill="1" applyBorder="1" applyAlignment="1">
      <alignment horizontal="left" vertical="top"/>
    </xf>
    <xf numFmtId="0" fontId="2" fillId="10" borderId="12" xfId="0" applyFont="1" applyFill="1" applyBorder="1" applyAlignment="1">
      <alignment horizontal="right" vertical="top"/>
    </xf>
    <xf numFmtId="0" fontId="2" fillId="10" borderId="12" xfId="0" applyFont="1" applyFill="1" applyBorder="1" applyAlignment="1">
      <alignment horizontal="left" vertical="top"/>
    </xf>
    <xf numFmtId="164" fontId="2" fillId="10" borderId="8" xfId="0" applyNumberFormat="1" applyFont="1" applyFill="1" applyBorder="1"/>
    <xf numFmtId="0" fontId="2" fillId="10" borderId="8" xfId="0" applyFont="1" applyFill="1" applyBorder="1"/>
    <xf numFmtId="164" fontId="2" fillId="10" borderId="8" xfId="0" applyNumberFormat="1" applyFont="1" applyFill="1" applyBorder="1" applyAlignment="1">
      <alignment horizontal="left"/>
    </xf>
    <xf numFmtId="0" fontId="2" fillId="10" borderId="16" xfId="0" applyFont="1" applyFill="1" applyBorder="1"/>
    <xf numFmtId="0" fontId="7" fillId="10" borderId="16" xfId="0" applyFont="1" applyFill="1" applyBorder="1" applyAlignment="1">
      <alignment horizontal="right"/>
    </xf>
    <xf numFmtId="164" fontId="2" fillId="10" borderId="16" xfId="0" applyNumberFormat="1" applyFont="1" applyFill="1" applyBorder="1"/>
    <xf numFmtId="164" fontId="2" fillId="10" borderId="16" xfId="0" applyNumberFormat="1" applyFont="1" applyFill="1" applyBorder="1" applyAlignment="1">
      <alignment horizontal="left"/>
    </xf>
    <xf numFmtId="0" fontId="16" fillId="4" borderId="34" xfId="0" applyFont="1" applyFill="1" applyBorder="1"/>
    <xf numFmtId="0" fontId="7" fillId="4" borderId="34" xfId="0" applyFont="1" applyFill="1" applyBorder="1"/>
    <xf numFmtId="0" fontId="7" fillId="4" borderId="34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64" fontId="2" fillId="2" borderId="2" xfId="0" applyNumberFormat="1" applyFont="1" applyFill="1" applyBorder="1"/>
    <xf numFmtId="164" fontId="2" fillId="0" borderId="0" xfId="0" applyNumberFormat="1" applyFont="1"/>
    <xf numFmtId="0" fontId="35" fillId="0" borderId="0" xfId="0" applyFont="1"/>
    <xf numFmtId="14" fontId="2" fillId="2" borderId="2" xfId="0" applyNumberFormat="1" applyFont="1" applyFill="1" applyBorder="1"/>
    <xf numFmtId="0" fontId="30" fillId="0" borderId="0" xfId="0" applyFont="1"/>
    <xf numFmtId="164" fontId="2" fillId="0" borderId="2" xfId="0" applyNumberFormat="1" applyFont="1" applyBorder="1"/>
    <xf numFmtId="164" fontId="36" fillId="0" borderId="0" xfId="0" applyNumberFormat="1" applyFont="1"/>
    <xf numFmtId="0" fontId="36" fillId="0" borderId="0" xfId="0" applyFont="1"/>
    <xf numFmtId="0" fontId="2" fillId="0" borderId="3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36" fillId="2" borderId="2" xfId="0" applyNumberFormat="1" applyFont="1" applyFill="1" applyBorder="1"/>
    <xf numFmtId="0" fontId="36" fillId="2" borderId="2" xfId="0" applyFont="1" applyFill="1" applyBorder="1"/>
    <xf numFmtId="164" fontId="36" fillId="0" borderId="2" xfId="0" applyNumberFormat="1" applyFont="1" applyBorder="1"/>
    <xf numFmtId="14" fontId="18" fillId="0" borderId="3" xfId="0" applyNumberFormat="1" applyFont="1" applyBorder="1"/>
    <xf numFmtId="0" fontId="19" fillId="0" borderId="3" xfId="0" applyFont="1" applyBorder="1"/>
    <xf numFmtId="0" fontId="20" fillId="4" borderId="6" xfId="0" applyFont="1" applyFill="1" applyBorder="1" applyAlignment="1">
      <alignment horizontal="left" vertical="center" wrapText="1"/>
    </xf>
    <xf numFmtId="0" fontId="19" fillId="0" borderId="13" xfId="0" applyFont="1" applyBorder="1"/>
    <xf numFmtId="0" fontId="21" fillId="5" borderId="10" xfId="0" applyFont="1" applyFill="1" applyBorder="1" applyAlignment="1">
      <alignment horizontal="center"/>
    </xf>
    <xf numFmtId="0" fontId="19" fillId="0" borderId="11" xfId="0" applyFont="1" applyBorder="1"/>
    <xf numFmtId="0" fontId="7" fillId="6" borderId="18" xfId="0" applyFont="1" applyFill="1" applyBorder="1" applyAlignment="1">
      <alignment horizontal="right"/>
    </xf>
    <xf numFmtId="0" fontId="19" fillId="0" borderId="19" xfId="0" applyFont="1" applyBorder="1"/>
    <xf numFmtId="0" fontId="31" fillId="0" borderId="0" xfId="0" applyFont="1" applyAlignment="1">
      <alignment vertical="top" wrapText="1"/>
    </xf>
    <xf numFmtId="0" fontId="19" fillId="0" borderId="15" xfId="0" applyFont="1" applyBorder="1"/>
    <xf numFmtId="0" fontId="30" fillId="0" borderId="35" xfId="0" applyFont="1" applyBorder="1" applyAlignment="1">
      <alignment horizontal="left" vertical="top" wrapText="1"/>
    </xf>
    <xf numFmtId="0" fontId="19" fillId="0" borderId="35" xfId="0" applyFont="1" applyBorder="1"/>
    <xf numFmtId="0" fontId="2" fillId="0" borderId="35" xfId="0" applyFont="1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9</xdr:row>
      <xdr:rowOff>57150</xdr:rowOff>
    </xdr:from>
    <xdr:ext cx="381000" cy="361950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11</xdr:row>
      <xdr:rowOff>85725</xdr:rowOff>
    </xdr:from>
    <xdr:ext cx="361950" cy="381000"/>
    <xdr:pic>
      <xdr:nvPicPr>
        <xdr:cNvPr id="3" name="image3.png" title="Bi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13</xdr:row>
      <xdr:rowOff>47625</xdr:rowOff>
    </xdr:from>
    <xdr:ext cx="361950" cy="361950"/>
    <xdr:pic>
      <xdr:nvPicPr>
        <xdr:cNvPr id="4" name="image1.png" title="Bil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15</xdr:row>
      <xdr:rowOff>133350</xdr:rowOff>
    </xdr:from>
    <xdr:ext cx="361950" cy="361950"/>
    <xdr:pic>
      <xdr:nvPicPr>
        <xdr:cNvPr id="5" name="image1.png" title="Bil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47625</xdr:colOff>
      <xdr:row>15</xdr:row>
      <xdr:rowOff>47625</xdr:rowOff>
    </xdr:from>
    <xdr:ext cx="361950" cy="3619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</xdr:colOff>
      <xdr:row>17</xdr:row>
      <xdr:rowOff>9525</xdr:rowOff>
    </xdr:from>
    <xdr:ext cx="361950" cy="3619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17</xdr:row>
      <xdr:rowOff>76200</xdr:rowOff>
    </xdr:from>
    <xdr:ext cx="361950" cy="361950"/>
    <xdr:pic>
      <xdr:nvPicPr>
        <xdr:cNvPr id="8" name="image1.png" title="Bil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9</xdr:row>
      <xdr:rowOff>0</xdr:rowOff>
    </xdr:from>
    <xdr:ext cx="409575" cy="40957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11</xdr:row>
      <xdr:rowOff>0</xdr:rowOff>
    </xdr:from>
    <xdr:ext cx="409575" cy="4095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13</xdr:row>
      <xdr:rowOff>0</xdr:rowOff>
    </xdr:from>
    <xdr:ext cx="333375" cy="33337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381000" cy="381000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32</xdr:row>
      <xdr:rowOff>85725</xdr:rowOff>
    </xdr:from>
    <xdr:ext cx="2571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756071" y="5446939"/>
          <a:ext cx="257175" cy="38100"/>
          <a:chOff x="5217413" y="3780000"/>
          <a:chExt cx="2571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0</xdr:colOff>
      <xdr:row>35</xdr:row>
      <xdr:rowOff>85725</xdr:rowOff>
    </xdr:from>
    <xdr:ext cx="2571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756071" y="5882368"/>
          <a:ext cx="257175" cy="38100"/>
          <a:chOff x="5217413" y="3780000"/>
          <a:chExt cx="2571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0</xdr:colOff>
      <xdr:row>43</xdr:row>
      <xdr:rowOff>66675</xdr:rowOff>
    </xdr:from>
    <xdr:ext cx="2571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756071" y="7205889"/>
          <a:ext cx="257175" cy="38100"/>
          <a:chOff x="5217413" y="3780000"/>
          <a:chExt cx="257175" cy="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0</xdr:colOff>
      <xdr:row>48</xdr:row>
      <xdr:rowOff>85725</xdr:rowOff>
    </xdr:from>
    <xdr:ext cx="257175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756071" y="8023225"/>
          <a:ext cx="257175" cy="38100"/>
          <a:chOff x="5217413" y="3780000"/>
          <a:chExt cx="257175" cy="0"/>
        </a:xfrm>
      </xdr:grpSpPr>
      <xdr:cxnSp macro="">
        <xdr:nvCxnSpPr>
          <xdr:cNvPr id="9" name="Shape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zoomScale="140" zoomScaleNormal="140" workbookViewId="0">
      <selection activeCell="B5" sqref="B5"/>
    </sheetView>
  </sheetViews>
  <sheetFormatPr baseColWidth="10" defaultColWidth="14.5" defaultRowHeight="15" customHeight="1"/>
  <cols>
    <col min="1" max="1" width="2.5" customWidth="1"/>
    <col min="2" max="2" width="8.6640625" customWidth="1"/>
    <col min="3" max="3" width="21.33203125" customWidth="1"/>
    <col min="4" max="4" width="2.1640625" customWidth="1"/>
    <col min="5" max="5" width="19.6640625" customWidth="1"/>
    <col min="6" max="6" width="16.5" customWidth="1"/>
    <col min="7" max="7" width="1.6640625" customWidth="1"/>
    <col min="8" max="8" width="6.1640625" customWidth="1"/>
    <col min="9" max="9" width="21.1640625" customWidth="1"/>
    <col min="10" max="10" width="2.33203125" customWidth="1"/>
    <col min="11" max="11" width="8.6640625" customWidth="1"/>
    <col min="12" max="12" width="17.33203125" customWidth="1"/>
    <col min="13" max="13" width="2.6640625" customWidth="1"/>
    <col min="14" max="14" width="28.83203125" customWidth="1"/>
    <col min="15" max="15" width="19.33203125" customWidth="1"/>
    <col min="16" max="23" width="8.6640625" customWidth="1"/>
  </cols>
  <sheetData>
    <row r="1" spans="2:15" ht="14.25" customHeight="1"/>
    <row r="2" spans="2:15" ht="14.25" customHeight="1"/>
    <row r="3" spans="2:15" ht="14.25" customHeight="1">
      <c r="B3" s="1" t="s">
        <v>0</v>
      </c>
      <c r="C3" s="1"/>
      <c r="D3" s="1"/>
      <c r="L3" s="2"/>
      <c r="M3" s="2" t="s">
        <v>1</v>
      </c>
      <c r="N3" s="3">
        <v>44859</v>
      </c>
    </row>
    <row r="4" spans="2:15" ht="25">
      <c r="B4" s="4" t="s">
        <v>2</v>
      </c>
      <c r="C4" s="5"/>
      <c r="D4" s="5"/>
      <c r="E4" s="6"/>
      <c r="F4" s="6"/>
      <c r="G4" s="6"/>
      <c r="H4" s="6"/>
      <c r="I4" s="6"/>
      <c r="J4" s="6"/>
      <c r="K4" s="6"/>
      <c r="L4" s="6"/>
      <c r="M4" s="7" t="s">
        <v>3</v>
      </c>
      <c r="N4" s="8" t="s">
        <v>4</v>
      </c>
      <c r="O4" s="6"/>
    </row>
    <row r="5" spans="2:15" ht="17">
      <c r="B5" s="9" t="s">
        <v>5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1" t="s">
        <v>6</v>
      </c>
      <c r="N5" s="8" t="s">
        <v>7</v>
      </c>
      <c r="O5" s="10"/>
    </row>
    <row r="6" spans="2:15" ht="14.25" customHeight="1"/>
    <row r="7" spans="2:15" ht="14.25" customHeight="1">
      <c r="B7" s="12" t="s">
        <v>8</v>
      </c>
      <c r="C7" s="12"/>
      <c r="D7" s="12"/>
      <c r="E7" s="10"/>
      <c r="F7" s="10"/>
      <c r="G7" s="10"/>
      <c r="H7" s="10"/>
      <c r="I7" s="13" t="s">
        <v>9</v>
      </c>
      <c r="J7" s="10"/>
      <c r="K7" s="10"/>
      <c r="L7" s="10"/>
      <c r="M7" s="10"/>
      <c r="N7" s="10"/>
      <c r="O7" s="10"/>
    </row>
    <row r="8" spans="2:15" ht="14.25" customHeight="1">
      <c r="B8" s="14" t="s">
        <v>10</v>
      </c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 ht="14.25" customHeight="1"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 ht="38.25" customHeight="1">
      <c r="C10" s="18" t="s">
        <v>11</v>
      </c>
      <c r="D10" s="19"/>
      <c r="E10" s="20">
        <v>30</v>
      </c>
      <c r="F10" s="21" t="s">
        <v>12</v>
      </c>
      <c r="G10" s="17"/>
      <c r="H10" s="17"/>
      <c r="I10" s="18" t="s">
        <v>13</v>
      </c>
      <c r="J10" s="19"/>
      <c r="K10" s="22">
        <v>23</v>
      </c>
      <c r="L10" s="21" t="s">
        <v>12</v>
      </c>
      <c r="M10" s="21"/>
      <c r="N10" s="23" t="s">
        <v>14</v>
      </c>
      <c r="O10" s="24">
        <v>450</v>
      </c>
    </row>
    <row r="11" spans="2:15" ht="6.75" customHeight="1">
      <c r="C11" s="18"/>
      <c r="D11" s="19"/>
      <c r="E11" s="21"/>
      <c r="F11" s="21"/>
      <c r="G11" s="17"/>
      <c r="H11" s="17"/>
      <c r="I11" s="18"/>
      <c r="J11" s="19"/>
      <c r="K11" s="21"/>
      <c r="L11" s="21"/>
      <c r="M11" s="21"/>
      <c r="N11" s="25"/>
      <c r="O11" s="26"/>
    </row>
    <row r="12" spans="2:15" ht="38.25" customHeight="1">
      <c r="C12" s="23" t="s">
        <v>15</v>
      </c>
      <c r="D12" s="27"/>
      <c r="E12" s="22">
        <v>26</v>
      </c>
      <c r="F12" s="21" t="s">
        <v>16</v>
      </c>
      <c r="G12" s="17"/>
      <c r="H12" s="17"/>
      <c r="I12" s="18" t="s">
        <v>17</v>
      </c>
      <c r="J12" s="19"/>
      <c r="K12" s="22">
        <v>13</v>
      </c>
      <c r="L12" s="21" t="s">
        <v>12</v>
      </c>
      <c r="M12" s="21"/>
      <c r="N12" s="23" t="s">
        <v>18</v>
      </c>
      <c r="O12" s="24">
        <v>200</v>
      </c>
    </row>
    <row r="13" spans="2:15" ht="6.75" customHeight="1">
      <c r="B13" s="27"/>
      <c r="C13" s="28"/>
      <c r="F13" s="29"/>
      <c r="G13" s="30"/>
      <c r="H13" s="30"/>
      <c r="N13" s="25"/>
      <c r="O13" s="25"/>
    </row>
    <row r="14" spans="2:15" ht="26.25" customHeight="1">
      <c r="B14" s="27"/>
      <c r="C14" s="23" t="s">
        <v>19</v>
      </c>
      <c r="D14" s="19"/>
      <c r="E14" s="22">
        <v>70</v>
      </c>
      <c r="F14" s="21" t="s">
        <v>12</v>
      </c>
      <c r="G14" s="30"/>
      <c r="H14" s="30"/>
      <c r="I14" s="23" t="s">
        <v>20</v>
      </c>
      <c r="J14" s="19"/>
      <c r="K14" s="20">
        <v>6</v>
      </c>
      <c r="L14" s="21" t="s">
        <v>12</v>
      </c>
      <c r="M14" s="21"/>
      <c r="N14" s="25"/>
    </row>
    <row r="15" spans="2:15" ht="6.75" customHeight="1">
      <c r="C15" s="31"/>
      <c r="D15" s="19"/>
      <c r="E15" s="19"/>
      <c r="F15" s="32"/>
      <c r="G15" s="30"/>
      <c r="H15" s="30"/>
    </row>
    <row r="16" spans="2:15" ht="14.25" customHeight="1">
      <c r="B16" s="19"/>
      <c r="C16" s="23" t="s">
        <v>21</v>
      </c>
      <c r="D16" s="19"/>
      <c r="E16" s="22">
        <v>20</v>
      </c>
      <c r="F16" s="21" t="s">
        <v>12</v>
      </c>
      <c r="G16" s="30"/>
      <c r="H16" s="30"/>
      <c r="I16" s="23" t="s">
        <v>22</v>
      </c>
      <c r="J16" s="19"/>
      <c r="K16" s="22">
        <v>16</v>
      </c>
      <c r="L16" s="21" t="s">
        <v>12</v>
      </c>
      <c r="M16" s="21"/>
    </row>
    <row r="17" spans="1:15" ht="6.75" customHeight="1">
      <c r="B17" s="19"/>
      <c r="G17" s="30"/>
      <c r="H17" s="30"/>
    </row>
    <row r="18" spans="1:15" ht="14.25" customHeight="1">
      <c r="B18" s="19"/>
      <c r="C18" s="23" t="s">
        <v>23</v>
      </c>
      <c r="D18" s="19"/>
      <c r="E18" s="22">
        <v>36</v>
      </c>
      <c r="F18" s="21" t="s">
        <v>12</v>
      </c>
      <c r="G18" s="30"/>
      <c r="H18" s="30"/>
      <c r="I18" s="23" t="s">
        <v>24</v>
      </c>
      <c r="J18" s="19"/>
      <c r="K18" s="22">
        <v>6</v>
      </c>
      <c r="L18" s="21" t="s">
        <v>12</v>
      </c>
      <c r="M18" s="21"/>
    </row>
    <row r="19" spans="1:15" ht="6.75" customHeight="1">
      <c r="A19" s="33"/>
      <c r="B19" s="19"/>
      <c r="C19" s="19"/>
      <c r="D19" s="19"/>
      <c r="E19" s="33"/>
      <c r="F19" s="33"/>
      <c r="G19" s="30"/>
      <c r="H19" s="30"/>
    </row>
    <row r="20" spans="1:15" ht="30" customHeight="1">
      <c r="A20" s="33"/>
      <c r="B20" s="19"/>
      <c r="C20" s="23" t="s">
        <v>25</v>
      </c>
      <c r="D20" s="19"/>
      <c r="E20" s="22">
        <v>28</v>
      </c>
      <c r="F20" s="21" t="s">
        <v>12</v>
      </c>
      <c r="G20" s="30"/>
      <c r="H20" s="30"/>
    </row>
    <row r="21" spans="1:15" ht="14.25" customHeight="1">
      <c r="A21" s="33"/>
      <c r="B21" s="19"/>
      <c r="C21" s="19"/>
      <c r="D21" s="19"/>
      <c r="E21" s="33"/>
      <c r="F21" s="33"/>
      <c r="G21" s="30"/>
      <c r="H21" s="30"/>
      <c r="I21" s="19"/>
      <c r="J21" s="19"/>
      <c r="K21" s="33"/>
      <c r="L21" s="33"/>
      <c r="M21" s="33"/>
    </row>
    <row r="22" spans="1:15" ht="14.25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E10 K10 E12 K12 E14 K14 E16 K16 E18 K18 E20">
    <cfRule type="containsBlanks" dxfId="3" priority="2">
      <formula>LEN(TRIM(E10))=0</formula>
    </cfRule>
  </conditionalFormatting>
  <conditionalFormatting sqref="E10 K10 O10 E12 K12 O12 E14 K14 E16 K16 E18 K18 E20">
    <cfRule type="notContainsBlanks" dxfId="2" priority="1">
      <formula>LEN(TRIM(E10))&gt;0</formula>
    </cfRule>
  </conditionalFormatting>
  <conditionalFormatting sqref="O10">
    <cfRule type="containsBlanks" dxfId="1" priority="3">
      <formula>LEN(TRIM(O10))=0</formula>
    </cfRule>
  </conditionalFormatting>
  <conditionalFormatting sqref="O12">
    <cfRule type="containsBlanks" dxfId="0" priority="4">
      <formula>LEN(TRIM(O12))=0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41" zoomScale="140" zoomScaleNormal="140" workbookViewId="0">
      <selection activeCell="A11" sqref="A11"/>
    </sheetView>
  </sheetViews>
  <sheetFormatPr baseColWidth="10" defaultColWidth="14.5" defaultRowHeight="15" customHeight="1"/>
  <cols>
    <col min="1" max="1" width="33.5" customWidth="1"/>
    <col min="2" max="2" width="2.5" customWidth="1"/>
    <col min="3" max="3" width="25" customWidth="1"/>
    <col min="4" max="4" width="40.83203125" customWidth="1"/>
    <col min="5" max="5" width="3.5" customWidth="1"/>
    <col min="6" max="6" width="16" customWidth="1"/>
    <col min="7" max="7" width="13.5" customWidth="1"/>
    <col min="8" max="8" width="3.5" customWidth="1"/>
    <col min="9" max="9" width="4.33203125" customWidth="1"/>
    <col min="10" max="10" width="11.6640625" customWidth="1"/>
    <col min="11" max="11" width="10.83203125" customWidth="1"/>
    <col min="12" max="12" width="5.5" customWidth="1"/>
    <col min="13" max="13" width="6.6640625" customWidth="1"/>
    <col min="14" max="26" width="8.6640625" customWidth="1"/>
  </cols>
  <sheetData>
    <row r="1" spans="1:26" ht="14.25" customHeight="1"/>
    <row r="2" spans="1:26" ht="14.25" customHeight="1"/>
    <row r="3" spans="1:26" ht="14.25" customHeight="1"/>
    <row r="4" spans="1:26" ht="14.25" customHeight="1">
      <c r="A4" s="35" t="s">
        <v>0</v>
      </c>
      <c r="B4" s="1"/>
      <c r="C4" s="10"/>
      <c r="D4" s="36" t="s">
        <v>26</v>
      </c>
      <c r="G4" s="10"/>
      <c r="K4" s="2" t="s">
        <v>1</v>
      </c>
      <c r="L4" s="160">
        <f>Projektvariabler!N3</f>
        <v>44859</v>
      </c>
      <c r="M4" s="161"/>
    </row>
    <row r="5" spans="1:26" ht="25">
      <c r="A5" s="37" t="s">
        <v>27</v>
      </c>
      <c r="B5" s="37"/>
      <c r="C5" s="162" t="s">
        <v>28</v>
      </c>
      <c r="D5" s="38" t="s">
        <v>29</v>
      </c>
      <c r="E5" s="39">
        <f>SUM(Projektvariabler!E10)</f>
        <v>30</v>
      </c>
      <c r="F5" s="40" t="s">
        <v>30</v>
      </c>
      <c r="G5" s="41"/>
      <c r="H5" s="42"/>
      <c r="I5" s="43"/>
      <c r="J5" s="44"/>
      <c r="K5" s="45" t="s">
        <v>3</v>
      </c>
      <c r="L5" s="164" t="str">
        <f>Projektvariabler!N4</f>
        <v>Exempelhus</v>
      </c>
      <c r="M5" s="165"/>
    </row>
    <row r="6" spans="1:26">
      <c r="A6" s="46" t="s">
        <v>5</v>
      </c>
      <c r="B6" s="46"/>
      <c r="C6" s="163"/>
      <c r="D6" s="47" t="s">
        <v>31</v>
      </c>
      <c r="E6" s="48">
        <f>SUM(Projektvariabler!E14)</f>
        <v>70</v>
      </c>
      <c r="F6" s="49" t="s">
        <v>30</v>
      </c>
      <c r="G6" s="50"/>
      <c r="H6" s="50"/>
      <c r="I6" s="50"/>
      <c r="J6" s="49"/>
      <c r="K6" s="47" t="s">
        <v>6</v>
      </c>
      <c r="L6" s="164" t="str">
        <f>Projektvariabler!N5</f>
        <v>Erik</v>
      </c>
      <c r="M6" s="165"/>
    </row>
    <row r="7" spans="1:26" ht="14.25" customHeight="1"/>
    <row r="8" spans="1:26" ht="14.25" customHeight="1">
      <c r="A8" s="51"/>
      <c r="B8" s="52"/>
      <c r="C8" s="53"/>
      <c r="D8" s="53"/>
      <c r="E8" s="52"/>
      <c r="F8" s="53"/>
      <c r="G8" s="53"/>
      <c r="H8" s="52"/>
      <c r="I8" s="53"/>
      <c r="J8" s="53"/>
      <c r="K8" s="53"/>
      <c r="L8" s="53"/>
      <c r="M8" s="53"/>
    </row>
    <row r="9" spans="1:26" ht="19">
      <c r="A9" s="54" t="s">
        <v>32</v>
      </c>
      <c r="B9" s="55"/>
      <c r="C9" s="54" t="s">
        <v>33</v>
      </c>
      <c r="D9" s="56"/>
      <c r="E9" s="55"/>
      <c r="F9" s="54" t="s">
        <v>34</v>
      </c>
      <c r="G9" s="57"/>
      <c r="H9" s="55"/>
      <c r="I9" s="54" t="s">
        <v>35</v>
      </c>
      <c r="J9" s="56"/>
      <c r="K9" s="56"/>
      <c r="L9" s="166"/>
      <c r="M9" s="167"/>
    </row>
    <row r="10" spans="1:26" ht="6.75" customHeight="1">
      <c r="A10" s="58"/>
      <c r="B10" s="51"/>
      <c r="C10" s="58"/>
      <c r="D10" s="58"/>
      <c r="E10" s="59"/>
      <c r="F10" s="58"/>
      <c r="G10" s="58"/>
      <c r="H10" s="51"/>
      <c r="I10" s="58"/>
      <c r="J10" s="60"/>
      <c r="K10" s="60"/>
      <c r="L10" s="61"/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4.25" customHeight="1">
      <c r="A11" s="64" t="s">
        <v>36</v>
      </c>
      <c r="B11" s="65"/>
      <c r="C11" s="66" t="s">
        <v>37</v>
      </c>
      <c r="D11" s="67" t="s">
        <v>38</v>
      </c>
      <c r="E11" s="30"/>
      <c r="F11" s="66" t="s">
        <v>39</v>
      </c>
      <c r="G11" s="68">
        <v>0</v>
      </c>
      <c r="H11" s="69"/>
      <c r="I11" s="70"/>
      <c r="J11" s="71">
        <f>(VLOOKUP(D11,'Variabler snabbkalkyl'!B9:J13,2,FALSE)*VLOOKUP(D12,'Variabler snabbkalkyl'!B15:J19,2,FALSE)*(Projektvariabler!E14))*(((G11/100)-G11)+1)</f>
        <v>77000</v>
      </c>
      <c r="K11" s="72" t="s">
        <v>40</v>
      </c>
      <c r="L11" s="73"/>
      <c r="M11" s="74"/>
    </row>
    <row r="12" spans="1:26" ht="14.25" customHeight="1">
      <c r="A12" s="168" t="s">
        <v>41</v>
      </c>
      <c r="B12" s="75"/>
      <c r="C12" s="66" t="s">
        <v>42</v>
      </c>
      <c r="D12" s="8" t="s">
        <v>43</v>
      </c>
      <c r="E12" s="30"/>
      <c r="F12" s="66" t="s">
        <v>44</v>
      </c>
      <c r="G12" s="68">
        <v>0.4</v>
      </c>
      <c r="H12" s="30"/>
      <c r="I12" s="76" t="s">
        <v>45</v>
      </c>
      <c r="J12" s="77">
        <f>SUM(L12*Projektvariabler!$O$10)</f>
        <v>64688.4</v>
      </c>
      <c r="K12" s="78" t="s">
        <v>46</v>
      </c>
      <c r="L12" s="79">
        <f>(VLOOKUP(D11,'Variabler snabbkalkyl'!B9:J13,9,FALSE)*VLOOKUP(D12,'Variabler snabbkalkyl'!B15:J19,2,FALSE)*(Projektvariabler!E14)+VLOOKUP(D13,'Variabler snabbkalkyl'!B21:C25,2,FALSE))*(((G12/100)-G12)+1)</f>
        <v>143.75200000000001</v>
      </c>
      <c r="M12" s="80" t="s">
        <v>47</v>
      </c>
    </row>
    <row r="13" spans="1:26" ht="14.25" customHeight="1">
      <c r="A13" s="169"/>
      <c r="B13" s="81"/>
      <c r="C13" s="82" t="s">
        <v>48</v>
      </c>
      <c r="D13" s="83" t="s">
        <v>49</v>
      </c>
      <c r="E13" s="51"/>
      <c r="F13" s="51"/>
      <c r="G13" s="51"/>
      <c r="H13" s="51"/>
      <c r="I13" s="84" t="s">
        <v>50</v>
      </c>
      <c r="J13" s="85">
        <f>SUM(J11+J12)</f>
        <v>141688.4</v>
      </c>
      <c r="K13" s="86" t="s">
        <v>51</v>
      </c>
      <c r="L13" s="87"/>
      <c r="M13" s="88"/>
    </row>
    <row r="14" spans="1:26" ht="6.75" customHeight="1">
      <c r="A14" s="58"/>
      <c r="B14" s="89"/>
      <c r="C14" s="58"/>
      <c r="D14" s="58"/>
      <c r="E14" s="58"/>
      <c r="F14" s="58"/>
      <c r="G14" s="58"/>
      <c r="H14" s="89"/>
      <c r="I14" s="58"/>
      <c r="J14" s="60"/>
      <c r="K14" s="60"/>
      <c r="L14" s="61"/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4.25" customHeight="1">
      <c r="A15" s="64" t="s">
        <v>52</v>
      </c>
      <c r="B15" s="65"/>
      <c r="C15" s="66" t="s">
        <v>37</v>
      </c>
      <c r="D15" s="90" t="s">
        <v>53</v>
      </c>
      <c r="E15" s="30"/>
      <c r="F15" s="66" t="s">
        <v>39</v>
      </c>
      <c r="G15" s="68">
        <v>0</v>
      </c>
      <c r="H15" s="69"/>
      <c r="I15" s="70"/>
      <c r="J15" s="71">
        <f>(VLOOKUP(D15,'Variabler snabbkalkyl'!B29:J32,2,FALSE)*VLOOKUP(D16,'Variabler snabbkalkyl'!B34:J35,2,FALSE)*(Projektvariabler!E16))*(((G15/100)-G15)+1)</f>
        <v>0</v>
      </c>
      <c r="K15" s="72" t="s">
        <v>40</v>
      </c>
      <c r="L15" s="73"/>
      <c r="M15" s="74"/>
    </row>
    <row r="16" spans="1:26" ht="14.25" customHeight="1">
      <c r="A16" s="91" t="s">
        <v>54</v>
      </c>
      <c r="B16" s="92"/>
      <c r="C16" s="66" t="s">
        <v>55</v>
      </c>
      <c r="D16" s="8" t="s">
        <v>56</v>
      </c>
      <c r="E16" s="30"/>
      <c r="F16" s="66" t="s">
        <v>44</v>
      </c>
      <c r="G16" s="68">
        <v>0.6</v>
      </c>
      <c r="H16" s="30"/>
      <c r="I16" s="76" t="s">
        <v>45</v>
      </c>
      <c r="J16" s="77">
        <f>SUM(L16*Projektvariabler!$O$10)</f>
        <v>0</v>
      </c>
      <c r="K16" s="78" t="s">
        <v>46</v>
      </c>
      <c r="L16" s="79">
        <f>(VLOOKUP(D15,'Variabler snabbkalkyl'!B29:J32,9,FALSE)*VLOOKUP(D16,'Variabler snabbkalkyl'!B34:J35,2,FALSE)*(Projektvariabler!E16))*(((G16/100)-G16)+1)</f>
        <v>0</v>
      </c>
      <c r="M16" s="80" t="s">
        <v>47</v>
      </c>
    </row>
    <row r="17" spans="1:13" ht="14.25" customHeight="1">
      <c r="A17" s="93"/>
      <c r="B17" s="94"/>
      <c r="C17" s="51"/>
      <c r="D17" s="51"/>
      <c r="E17" s="51"/>
      <c r="F17" s="51"/>
      <c r="G17" s="51"/>
      <c r="H17" s="51"/>
      <c r="I17" s="84" t="s">
        <v>50</v>
      </c>
      <c r="J17" s="85">
        <f>SUM(J15+J16)</f>
        <v>0</v>
      </c>
      <c r="K17" s="86" t="s">
        <v>51</v>
      </c>
      <c r="L17" s="87"/>
      <c r="M17" s="88"/>
    </row>
    <row r="18" spans="1:13" ht="6.75" customHeight="1">
      <c r="A18" s="51"/>
      <c r="B18" s="51"/>
      <c r="C18" s="51"/>
      <c r="D18" s="51"/>
      <c r="E18" s="51"/>
      <c r="F18" s="51"/>
      <c r="G18" s="51"/>
      <c r="H18" s="51"/>
      <c r="I18" s="51"/>
      <c r="J18" s="95"/>
      <c r="K18" s="95"/>
      <c r="L18" s="96"/>
      <c r="M18" s="97"/>
    </row>
    <row r="19" spans="1:13" ht="14.25" customHeight="1">
      <c r="A19" s="64" t="s">
        <v>57</v>
      </c>
      <c r="B19" s="65"/>
      <c r="C19" s="66" t="s">
        <v>37</v>
      </c>
      <c r="D19" s="98" t="s">
        <v>58</v>
      </c>
      <c r="E19" s="30"/>
      <c r="F19" s="66" t="s">
        <v>39</v>
      </c>
      <c r="G19" s="68">
        <v>0</v>
      </c>
      <c r="H19" s="69"/>
      <c r="I19" s="70"/>
      <c r="J19" s="71">
        <f>(VLOOKUP(D19,'Variabler snabbkalkyl'!B58:J61,2,FALSE)*VLOOKUP(D20,'Variabler snabbkalkyl'!B63:J66,2,FALSE)*(Projektvariabler!E10))*(((G19/100)-G19)+1)</f>
        <v>0</v>
      </c>
      <c r="K19" s="72" t="s">
        <v>40</v>
      </c>
      <c r="L19" s="73"/>
      <c r="M19" s="74"/>
    </row>
    <row r="20" spans="1:13" ht="14.25" customHeight="1">
      <c r="A20" s="91" t="s">
        <v>59</v>
      </c>
      <c r="B20" s="92"/>
      <c r="C20" s="66" t="s">
        <v>55</v>
      </c>
      <c r="D20" s="8" t="s">
        <v>60</v>
      </c>
      <c r="E20" s="30"/>
      <c r="F20" s="66" t="s">
        <v>44</v>
      </c>
      <c r="G20" s="99">
        <v>0.3</v>
      </c>
      <c r="H20" s="30"/>
      <c r="I20" s="76" t="s">
        <v>45</v>
      </c>
      <c r="J20" s="77">
        <f>SUM(L20*Projektvariabler!$O$10)</f>
        <v>0</v>
      </c>
      <c r="K20" s="78" t="s">
        <v>46</v>
      </c>
      <c r="L20" s="79">
        <f>((VLOOKUP(D19,'Variabler snabbkalkyl'!B58:J61,9,FALSE)+VLOOKUP(D20,'Variabler snabbkalkyl'!B63:J66,9,FALSE))*(Projektvariabler!E10))*(((G20/100)-G20)+1)</f>
        <v>0</v>
      </c>
      <c r="M20" s="80" t="s">
        <v>47</v>
      </c>
    </row>
    <row r="21" spans="1:13" ht="14.25" customHeight="1">
      <c r="A21" s="93"/>
      <c r="B21" s="94"/>
      <c r="C21" s="51"/>
      <c r="D21" s="51"/>
      <c r="E21" s="51"/>
      <c r="F21" s="51"/>
      <c r="G21" s="51"/>
      <c r="H21" s="51"/>
      <c r="I21" s="84" t="s">
        <v>50</v>
      </c>
      <c r="J21" s="85">
        <f>SUM(J19+J20)</f>
        <v>0</v>
      </c>
      <c r="K21" s="86" t="s">
        <v>51</v>
      </c>
      <c r="L21" s="87"/>
      <c r="M21" s="88"/>
    </row>
    <row r="22" spans="1:13" ht="6.75" customHeight="1">
      <c r="A22" s="89"/>
      <c r="B22" s="89"/>
      <c r="C22" s="89"/>
      <c r="D22" s="89"/>
      <c r="E22" s="89"/>
      <c r="F22" s="89"/>
      <c r="G22" s="89"/>
      <c r="H22" s="89"/>
      <c r="I22" s="89"/>
      <c r="J22" s="100"/>
      <c r="K22" s="100"/>
      <c r="L22" s="101"/>
      <c r="M22" s="102"/>
    </row>
    <row r="23" spans="1:13" ht="14.25" customHeight="1">
      <c r="A23" s="64" t="s">
        <v>61</v>
      </c>
      <c r="B23" s="65"/>
      <c r="C23" s="66" t="s">
        <v>37</v>
      </c>
      <c r="D23" s="67" t="s">
        <v>62</v>
      </c>
      <c r="E23" s="30"/>
      <c r="F23" s="66" t="s">
        <v>39</v>
      </c>
      <c r="G23" s="68">
        <v>0</v>
      </c>
      <c r="H23" s="69"/>
      <c r="I23" s="70"/>
      <c r="J23" s="71">
        <f>(VLOOKUP(D23,'Variabler snabbkalkyl'!B39:J43,2,FALSE)*VLOOKUP(D24,'Variabler snabbkalkyl'!B45:J49,2,FALSE)*(Projektvariabler!E18))*(((G23/100)-G23)+1)</f>
        <v>0</v>
      </c>
      <c r="K23" s="72" t="s">
        <v>40</v>
      </c>
      <c r="L23" s="73"/>
      <c r="M23" s="74"/>
    </row>
    <row r="24" spans="1:13" ht="14.25" customHeight="1">
      <c r="A24" s="91" t="s">
        <v>63</v>
      </c>
      <c r="B24" s="92"/>
      <c r="C24" s="66" t="s">
        <v>42</v>
      </c>
      <c r="D24" s="8" t="s">
        <v>64</v>
      </c>
      <c r="E24" s="30"/>
      <c r="F24" s="66" t="s">
        <v>44</v>
      </c>
      <c r="G24" s="99">
        <v>0.1</v>
      </c>
      <c r="H24" s="10"/>
      <c r="I24" s="76" t="s">
        <v>45</v>
      </c>
      <c r="J24" s="103">
        <f>SUM(L24*Projektvariabler!$O$10)</f>
        <v>0</v>
      </c>
      <c r="K24" s="78" t="s">
        <v>46</v>
      </c>
      <c r="L24" s="79">
        <f>(((VLOOKUP(D23,'Variabler snabbkalkyl'!B39:J43,9,FALSE)+IF(D23 &lt;&gt; "Inget tak",VLOOKUP(D24,'Variabler snabbkalkyl'!B45:J49,9,FALSE),0))*(Projektvariabler!E18))*(VLOOKUP(D25,'Variabler snabbkalkyl'!B51:C54,2,FALSE)))*(((G24/100)-G24)+1)</f>
        <v>0</v>
      </c>
      <c r="M24" s="80" t="s">
        <v>47</v>
      </c>
    </row>
    <row r="25" spans="1:13" ht="14.25" customHeight="1">
      <c r="A25" s="104"/>
      <c r="B25" s="104"/>
      <c r="C25" s="82" t="s">
        <v>65</v>
      </c>
      <c r="D25" s="83" t="s">
        <v>66</v>
      </c>
      <c r="E25" s="51"/>
      <c r="F25" s="51"/>
      <c r="G25" s="51"/>
      <c r="H25" s="51"/>
      <c r="I25" s="84" t="s">
        <v>50</v>
      </c>
      <c r="J25" s="105">
        <f>SUM(J23+J24)</f>
        <v>0</v>
      </c>
      <c r="K25" s="86" t="s">
        <v>51</v>
      </c>
      <c r="L25" s="106"/>
      <c r="M25" s="107"/>
    </row>
    <row r="26" spans="1:13" ht="6.75" customHeight="1">
      <c r="A26" s="89"/>
      <c r="B26" s="89"/>
      <c r="C26" s="89"/>
      <c r="D26" s="89"/>
      <c r="E26" s="89"/>
      <c r="F26" s="89"/>
      <c r="G26" s="89"/>
      <c r="H26" s="89"/>
      <c r="I26" s="89"/>
      <c r="J26" s="100"/>
      <c r="K26" s="100"/>
      <c r="L26" s="101"/>
      <c r="M26" s="102"/>
    </row>
    <row r="27" spans="1:13" ht="14.25" customHeight="1">
      <c r="A27" s="64" t="s">
        <v>67</v>
      </c>
      <c r="B27" s="65"/>
      <c r="C27" s="66" t="s">
        <v>37</v>
      </c>
      <c r="D27" s="8" t="s">
        <v>68</v>
      </c>
      <c r="E27" s="30"/>
      <c r="F27" s="66" t="s">
        <v>39</v>
      </c>
      <c r="G27" s="99">
        <v>0</v>
      </c>
      <c r="H27" s="69"/>
      <c r="I27" s="70"/>
      <c r="J27" s="108">
        <f>((VLOOKUP(D27,'Variabler snabbkalkyl'!B70:J73,2,FALSE)*VLOOKUP(D28,'Variabler snabbkalkyl'!B75:C80,2,FALSE))+((VLOOKUP(D29,'Variabler snabbkalkyl'!B82:J84,2,FALSE))+(VLOOKUP(D30,'Variabler snabbkalkyl'!B86:J87,2,FALSE))+(VLOOKUP(D31,'Variabler snabbkalkyl'!B89:J90,2,FALSE))))*(Projektvariabler!K12)*(((G27/100)-G27)+1)</f>
        <v>7020</v>
      </c>
      <c r="K27" s="72" t="s">
        <v>40</v>
      </c>
      <c r="L27" s="73"/>
      <c r="M27" s="74"/>
    </row>
    <row r="28" spans="1:13" ht="14.25" customHeight="1">
      <c r="A28" s="91" t="s">
        <v>69</v>
      </c>
      <c r="B28" s="92"/>
      <c r="C28" s="66" t="s">
        <v>42</v>
      </c>
      <c r="D28" s="8" t="s">
        <v>70</v>
      </c>
      <c r="E28" s="30"/>
      <c r="F28" s="66" t="s">
        <v>44</v>
      </c>
      <c r="G28" s="99">
        <v>0.6</v>
      </c>
      <c r="H28" s="30"/>
      <c r="I28" s="76" t="s">
        <v>45</v>
      </c>
      <c r="J28" s="103">
        <f>SUM(L28*Projektvariabler!$O$10)</f>
        <v>0</v>
      </c>
      <c r="K28" s="78" t="s">
        <v>46</v>
      </c>
      <c r="L28" s="79">
        <f>((VLOOKUP(D27,'Variabler snabbkalkyl'!B70:J73,9,FALSE)+IF(D27 &lt;&gt; "Inget mellanbjälklag", ((VLOOKUP(D28,'Variabler snabbkalkyl'!B75:J80,9,FALSE))+VLOOKUP(D29,'Variabler snabbkalkyl'!B82:J84,9,FALSE))+(VLOOKUP(D31,'Variabler snabbkalkyl'!B89:J90,9,FALSE))+(VLOOKUP(D30,'Variabler snabbkalkyl'!B86:J87,9,FALSE)),0))*(Projektvariabler!K12))*(((G28/100)-G28)+1)</f>
        <v>0</v>
      </c>
      <c r="M28" s="80" t="s">
        <v>47</v>
      </c>
    </row>
    <row r="29" spans="1:13" ht="14.25" customHeight="1">
      <c r="A29" s="30"/>
      <c r="B29" s="30"/>
      <c r="C29" s="66" t="s">
        <v>71</v>
      </c>
      <c r="D29" s="109" t="s">
        <v>72</v>
      </c>
      <c r="E29" s="30"/>
      <c r="F29" s="30"/>
      <c r="G29" s="30"/>
      <c r="H29" s="30"/>
      <c r="I29" s="110" t="s">
        <v>50</v>
      </c>
      <c r="J29" s="108">
        <f>SUM(J27+J28)</f>
        <v>7020</v>
      </c>
      <c r="K29" s="72" t="s">
        <v>51</v>
      </c>
      <c r="L29" s="111"/>
      <c r="M29" s="112"/>
    </row>
    <row r="30" spans="1:13" ht="14.25" customHeight="1">
      <c r="A30" s="30"/>
      <c r="B30" s="30"/>
      <c r="C30" s="66" t="s">
        <v>73</v>
      </c>
      <c r="D30" s="109" t="s">
        <v>74</v>
      </c>
      <c r="E30" s="30"/>
      <c r="F30" s="30"/>
      <c r="G30" s="30"/>
      <c r="H30" s="30"/>
      <c r="I30" s="110"/>
      <c r="J30" s="108"/>
      <c r="K30" s="72"/>
      <c r="L30" s="111"/>
      <c r="M30" s="112"/>
    </row>
    <row r="31" spans="1:13" ht="14.25" customHeight="1">
      <c r="A31" s="51"/>
      <c r="B31" s="51"/>
      <c r="C31" s="82" t="s">
        <v>75</v>
      </c>
      <c r="D31" s="83" t="s">
        <v>76</v>
      </c>
      <c r="E31" s="51"/>
      <c r="F31" s="51"/>
      <c r="G31" s="51"/>
      <c r="H31" s="51"/>
      <c r="I31" s="113"/>
      <c r="J31" s="114"/>
      <c r="K31" s="114"/>
      <c r="L31" s="106"/>
      <c r="M31" s="107"/>
    </row>
    <row r="32" spans="1:13" ht="6.75" customHeight="1">
      <c r="A32" s="89"/>
      <c r="B32" s="89"/>
      <c r="C32" s="89"/>
      <c r="D32" s="89"/>
      <c r="E32" s="89"/>
      <c r="F32" s="89"/>
      <c r="G32" s="89"/>
      <c r="H32" s="89"/>
      <c r="I32" s="89"/>
      <c r="J32" s="100"/>
      <c r="K32" s="100"/>
      <c r="L32" s="101"/>
      <c r="M32" s="102"/>
    </row>
    <row r="33" spans="1:13" ht="14.25" customHeight="1">
      <c r="A33" s="64" t="s">
        <v>77</v>
      </c>
      <c r="B33" s="65"/>
      <c r="C33" s="66" t="s">
        <v>78</v>
      </c>
      <c r="D33" s="67" t="s">
        <v>79</v>
      </c>
      <c r="E33" s="30"/>
      <c r="F33" s="66" t="s">
        <v>39</v>
      </c>
      <c r="G33" s="68">
        <v>0</v>
      </c>
      <c r="H33" s="69"/>
      <c r="I33" s="115"/>
      <c r="J33" s="103">
        <f>(VLOOKUP(D33,'Variabler snabbkalkyl'!B94:C97,2,FALSE)*E5)*(((G33/100)-G33)+1)</f>
        <v>0</v>
      </c>
      <c r="K33" s="78" t="s">
        <v>40</v>
      </c>
      <c r="L33" s="116"/>
      <c r="M33" s="117"/>
    </row>
    <row r="34" spans="1:13" ht="14.25" customHeight="1">
      <c r="A34" s="118"/>
      <c r="B34" s="119"/>
      <c r="C34" s="30"/>
      <c r="D34" s="30"/>
      <c r="E34" s="30"/>
      <c r="F34" s="66" t="s">
        <v>44</v>
      </c>
      <c r="G34" s="99">
        <v>0</v>
      </c>
      <c r="H34" s="30"/>
      <c r="I34" s="84" t="s">
        <v>50</v>
      </c>
      <c r="J34" s="108">
        <f>SUM(J33)</f>
        <v>0</v>
      </c>
      <c r="K34" s="72" t="s">
        <v>51</v>
      </c>
      <c r="L34" s="120"/>
      <c r="M34" s="88"/>
    </row>
    <row r="35" spans="1:13" ht="6.75" customHeight="1">
      <c r="A35" s="89"/>
      <c r="B35" s="89"/>
      <c r="C35" s="89"/>
      <c r="D35" s="89"/>
      <c r="E35" s="89"/>
      <c r="F35" s="89"/>
      <c r="G35" s="89"/>
      <c r="H35" s="89"/>
      <c r="I35" s="89"/>
      <c r="J35" s="100"/>
      <c r="K35" s="100"/>
      <c r="L35" s="101"/>
      <c r="M35" s="102"/>
    </row>
    <row r="36" spans="1:13" ht="14.25" customHeight="1">
      <c r="A36" s="64" t="s">
        <v>80</v>
      </c>
      <c r="B36" s="65"/>
      <c r="C36" s="66" t="s">
        <v>37</v>
      </c>
      <c r="D36" s="8" t="s">
        <v>81</v>
      </c>
      <c r="E36" s="30"/>
      <c r="F36" s="66" t="s">
        <v>39</v>
      </c>
      <c r="G36" s="99">
        <v>0</v>
      </c>
      <c r="H36" s="69"/>
      <c r="I36" s="70"/>
      <c r="J36" s="108">
        <f>((((VLOOKUP(D36,'Variabler snabbkalkyl'!B101:J104,2,FALSE)*(VLOOKUP(D37,'Variabler snabbkalkyl'!B106:J113,2,FALSE)))+(VLOOKUP(D38,'Variabler snabbkalkyl'!B115:J119,2,FALSE)+(VLOOKUP(D39,'Variabler snabbkalkyl'!B121:J125,2,FALSE)))))+VLOOKUP(D40,'Variabler snabbkalkyl'!B127:C130,2,FALSE)+VLOOKUP(D41,'Variabler snabbkalkyl'!B132:C135,2,FALSE)+VLOOKUP(D42,'Variabler snabbkalkyl'!B137:C138,2,FALSE))*(((G36/100)-G36)+1)</f>
        <v>0</v>
      </c>
      <c r="K36" s="72" t="s">
        <v>40</v>
      </c>
      <c r="L36" s="73"/>
      <c r="M36" s="74"/>
    </row>
    <row r="37" spans="1:13" ht="14.25" customHeight="1">
      <c r="A37" s="91" t="s">
        <v>82</v>
      </c>
      <c r="B37" s="92"/>
      <c r="C37" s="66" t="s">
        <v>83</v>
      </c>
      <c r="D37" s="8" t="s">
        <v>84</v>
      </c>
      <c r="E37" s="30"/>
      <c r="F37" s="66" t="s">
        <v>44</v>
      </c>
      <c r="G37" s="99">
        <v>0</v>
      </c>
      <c r="H37" s="30"/>
      <c r="I37" s="110" t="s">
        <v>45</v>
      </c>
      <c r="J37" s="103">
        <f>SUM(L37*Projektvariabler!$O$10)</f>
        <v>0</v>
      </c>
      <c r="K37" s="78" t="s">
        <v>46</v>
      </c>
      <c r="L37" s="79">
        <f>((VLOOKUP(D36,'Variabler snabbkalkyl'!B101:J104,9,FALSE)*VLOOKUP(D37,'Variabler snabbkalkyl'!B106:J113,2,FALSE))+IF(D36 &lt;&gt; "Inget kök",(VLOOKUP(D37,'Variabler snabbkalkyl'!B106:J113,9,FALSE)+VLOOKUP(D38,'Variabler snabbkalkyl'!B115:J119,9,FALSE)+VLOOKUP(D39,'Variabler snabbkalkyl'!B121:J125,9,FALSE)),0))*(((G37/100)-G37)+1)</f>
        <v>0</v>
      </c>
      <c r="M37" s="80" t="s">
        <v>47</v>
      </c>
    </row>
    <row r="38" spans="1:13" ht="14.25" customHeight="1">
      <c r="A38" s="30"/>
      <c r="B38" s="121"/>
      <c r="C38" s="66" t="s">
        <v>85</v>
      </c>
      <c r="D38" s="109" t="s">
        <v>86</v>
      </c>
      <c r="E38" s="30"/>
      <c r="F38" s="30"/>
      <c r="G38" s="30"/>
      <c r="H38" s="30"/>
      <c r="I38" s="110" t="s">
        <v>50</v>
      </c>
      <c r="J38" s="108">
        <f>SUM(J36+J37)</f>
        <v>0</v>
      </c>
      <c r="K38" s="72" t="s">
        <v>51</v>
      </c>
      <c r="L38" s="111"/>
      <c r="M38" s="112"/>
    </row>
    <row r="39" spans="1:13" ht="14.25" customHeight="1">
      <c r="A39" s="30"/>
      <c r="B39" s="121"/>
      <c r="C39" s="66" t="s">
        <v>87</v>
      </c>
      <c r="D39" s="109" t="s">
        <v>88</v>
      </c>
      <c r="E39" s="30"/>
      <c r="F39" s="30"/>
      <c r="G39" s="30"/>
      <c r="H39" s="30"/>
      <c r="I39" s="122"/>
      <c r="J39" s="123"/>
      <c r="K39" s="123"/>
      <c r="L39" s="111"/>
      <c r="M39" s="112"/>
    </row>
    <row r="40" spans="1:13" ht="14.25" customHeight="1">
      <c r="A40" s="30"/>
      <c r="B40" s="121"/>
      <c r="C40" s="66" t="s">
        <v>89</v>
      </c>
      <c r="D40" s="109" t="s">
        <v>90</v>
      </c>
      <c r="E40" s="30"/>
      <c r="F40" s="30"/>
      <c r="G40" s="30"/>
      <c r="H40" s="30"/>
      <c r="I40" s="122"/>
      <c r="J40" s="123"/>
      <c r="K40" s="123"/>
      <c r="L40" s="111"/>
      <c r="M40" s="112"/>
    </row>
    <row r="41" spans="1:13" ht="14.25" customHeight="1">
      <c r="A41" s="30"/>
      <c r="B41" s="121"/>
      <c r="C41" s="66" t="s">
        <v>91</v>
      </c>
      <c r="D41" s="109" t="s">
        <v>92</v>
      </c>
      <c r="E41" s="30"/>
      <c r="F41" s="30"/>
      <c r="G41" s="30"/>
      <c r="H41" s="30"/>
      <c r="I41" s="122"/>
      <c r="J41" s="123"/>
      <c r="K41" s="123"/>
      <c r="L41" s="111"/>
      <c r="M41" s="112"/>
    </row>
    <row r="42" spans="1:13" ht="14.25" customHeight="1">
      <c r="A42" s="118"/>
      <c r="B42" s="119"/>
      <c r="C42" s="66" t="s">
        <v>93</v>
      </c>
      <c r="D42" s="109" t="s">
        <v>94</v>
      </c>
      <c r="E42" s="30"/>
      <c r="F42" s="10"/>
      <c r="G42" s="10"/>
      <c r="H42" s="10"/>
      <c r="I42" s="113"/>
      <c r="J42" s="123"/>
      <c r="K42" s="123"/>
      <c r="L42" s="111"/>
      <c r="M42" s="107"/>
    </row>
    <row r="43" spans="1:13" ht="6.75" customHeight="1">
      <c r="A43" s="89"/>
      <c r="B43" s="89"/>
      <c r="C43" s="89"/>
      <c r="D43" s="89"/>
      <c r="E43" s="89"/>
      <c r="F43" s="89"/>
      <c r="G43" s="89"/>
      <c r="H43" s="89"/>
      <c r="I43" s="89"/>
      <c r="J43" s="100"/>
      <c r="K43" s="100"/>
      <c r="L43" s="101"/>
      <c r="M43" s="102"/>
    </row>
    <row r="44" spans="1:13" ht="14.25" customHeight="1">
      <c r="A44" s="64" t="s">
        <v>95</v>
      </c>
      <c r="B44" s="65"/>
      <c r="C44" s="66" t="s">
        <v>37</v>
      </c>
      <c r="D44" s="8" t="s">
        <v>96</v>
      </c>
      <c r="E44" s="30"/>
      <c r="F44" s="66" t="s">
        <v>39</v>
      </c>
      <c r="G44" s="99">
        <v>0</v>
      </c>
      <c r="H44" s="69"/>
      <c r="I44" s="70"/>
      <c r="J44" s="108">
        <f>((VLOOKUP(D44,'Variabler snabbkalkyl'!B144:C147,2,FALSE)*Projektvariabler!K14)+VLOOKUP(D45,'Variabler snabbkalkyl'!B149:C151,2,FALSE)+VLOOKUP(D46,'Variabler snabbkalkyl'!B153:C157,2,FALSE))*(((G44/100)-G44)+1)</f>
        <v>23200</v>
      </c>
      <c r="K44" s="72" t="s">
        <v>40</v>
      </c>
      <c r="L44" s="73"/>
      <c r="M44" s="74"/>
    </row>
    <row r="45" spans="1:13" ht="14.25" customHeight="1">
      <c r="A45" s="91" t="s">
        <v>97</v>
      </c>
      <c r="B45" s="92"/>
      <c r="C45" s="66" t="s">
        <v>98</v>
      </c>
      <c r="D45" s="109" t="s">
        <v>99</v>
      </c>
      <c r="E45" s="30"/>
      <c r="F45" s="66" t="s">
        <v>44</v>
      </c>
      <c r="G45" s="99">
        <v>0</v>
      </c>
      <c r="H45" s="30"/>
      <c r="I45" s="76" t="s">
        <v>45</v>
      </c>
      <c r="J45" s="103">
        <f>SUM(L45*Projektvariabler!$O$10)</f>
        <v>28800</v>
      </c>
      <c r="K45" s="78" t="s">
        <v>46</v>
      </c>
      <c r="L45" s="79">
        <f>((VLOOKUP(D44,'Variabler snabbkalkyl'!B144:J147,9,FALSE)*Projektvariabler!K14)+IF(D44 &lt;&gt; "Inget badrum",VLOOKUP(D45,'Variabler snabbkalkyl'!B149:J151,9,FALSE)+VLOOKUP(D46,'Variabler snabbkalkyl'!B153:J157,9,FALSE),0))*(((G45/100)-G45)+1)</f>
        <v>64</v>
      </c>
      <c r="M45" s="80" t="s">
        <v>47</v>
      </c>
    </row>
    <row r="46" spans="1:13" ht="14.25" customHeight="1">
      <c r="A46" s="118"/>
      <c r="B46" s="119"/>
      <c r="C46" s="66" t="s">
        <v>100</v>
      </c>
      <c r="D46" s="109" t="s">
        <v>101</v>
      </c>
      <c r="E46" s="30"/>
      <c r="F46" s="30"/>
      <c r="G46" s="30"/>
      <c r="H46" s="30"/>
      <c r="I46" s="110" t="s">
        <v>50</v>
      </c>
      <c r="J46" s="108">
        <f>SUM(J44+J45)</f>
        <v>52000</v>
      </c>
      <c r="K46" s="72" t="s">
        <v>51</v>
      </c>
      <c r="L46" s="111"/>
      <c r="M46" s="112"/>
    </row>
    <row r="47" spans="1:13" ht="14.25" customHeight="1">
      <c r="A47" s="30"/>
      <c r="B47" s="30"/>
      <c r="C47" s="10"/>
      <c r="D47" s="10"/>
      <c r="E47" s="30"/>
      <c r="F47" s="10"/>
      <c r="G47" s="10"/>
      <c r="H47" s="10"/>
      <c r="I47" s="113"/>
      <c r="J47" s="123"/>
      <c r="K47" s="123"/>
      <c r="L47" s="111"/>
      <c r="M47" s="107"/>
    </row>
    <row r="48" spans="1:13" ht="6.75" customHeight="1">
      <c r="A48" s="89"/>
      <c r="B48" s="89"/>
      <c r="C48" s="89"/>
      <c r="D48" s="89"/>
      <c r="E48" s="89"/>
      <c r="F48" s="89"/>
      <c r="G48" s="89"/>
      <c r="H48" s="89"/>
      <c r="I48" s="89"/>
      <c r="J48" s="100"/>
      <c r="K48" s="100"/>
      <c r="L48" s="101"/>
      <c r="M48" s="102"/>
    </row>
    <row r="49" spans="1:13" ht="14.25" customHeight="1">
      <c r="A49" s="64" t="s">
        <v>102</v>
      </c>
      <c r="B49" s="65"/>
      <c r="C49" s="66" t="s">
        <v>103</v>
      </c>
      <c r="D49" s="90" t="s">
        <v>104</v>
      </c>
      <c r="E49" s="30"/>
      <c r="F49" s="66" t="s">
        <v>39</v>
      </c>
      <c r="G49" s="99">
        <v>0</v>
      </c>
      <c r="H49" s="69"/>
      <c r="I49" s="70"/>
      <c r="J49" s="108">
        <f>((VLOOKUP(D49,'Variabler snabbkalkyl'!B170:C174,2,FALSE)*VLOOKUP(D51,'Variabler snabbkalkyl'!B161:C163,2,FALSE))*VLOOKUP(D50,'Variabler snabbkalkyl'!B165:C168,2,FALSE))*(((G49/100)-G49)+1)</f>
        <v>0</v>
      </c>
      <c r="K49" s="72" t="s">
        <v>40</v>
      </c>
      <c r="L49" s="73"/>
      <c r="M49" s="74"/>
    </row>
    <row r="50" spans="1:13" ht="14.25" customHeight="1">
      <c r="A50" s="91" t="s">
        <v>105</v>
      </c>
      <c r="B50" s="92"/>
      <c r="C50" s="66" t="s">
        <v>106</v>
      </c>
      <c r="D50" s="8" t="s">
        <v>107</v>
      </c>
      <c r="E50" s="30"/>
      <c r="F50" s="66" t="s">
        <v>44</v>
      </c>
      <c r="G50" s="99">
        <v>0</v>
      </c>
      <c r="H50" s="10"/>
      <c r="I50" s="76" t="s">
        <v>45</v>
      </c>
      <c r="J50" s="103">
        <f>SUM(L50*Projektvariabler!$O$10)</f>
        <v>0</v>
      </c>
      <c r="K50" s="78" t="s">
        <v>46</v>
      </c>
      <c r="L50" s="79">
        <f>(VLOOKUP(D51,'Variabler snabbkalkyl'!B161:J163,9,FALSE)*VLOOKUP(D49,'Variabler snabbkalkyl'!B170:C174,2,FALSE))*(((G50/100)-G50)+1)</f>
        <v>0</v>
      </c>
      <c r="M50" s="80" t="s">
        <v>47</v>
      </c>
    </row>
    <row r="51" spans="1:13" ht="14.25" customHeight="1">
      <c r="A51" s="118"/>
      <c r="B51" s="119"/>
      <c r="C51" s="66" t="s">
        <v>37</v>
      </c>
      <c r="D51" s="109" t="s">
        <v>108</v>
      </c>
      <c r="E51" s="30"/>
      <c r="F51" s="10"/>
      <c r="G51" s="10"/>
      <c r="H51" s="30"/>
      <c r="I51" s="84" t="s">
        <v>50</v>
      </c>
      <c r="J51" s="108">
        <f>SUM(J49+J50)</f>
        <v>0</v>
      </c>
      <c r="K51" s="72" t="s">
        <v>51</v>
      </c>
      <c r="L51" s="111"/>
      <c r="M51" s="107"/>
    </row>
    <row r="52" spans="1:13" ht="6.75" customHeight="1">
      <c r="A52" s="89"/>
      <c r="B52" s="89"/>
      <c r="C52" s="89"/>
      <c r="D52" s="89"/>
      <c r="E52" s="89"/>
      <c r="F52" s="89"/>
      <c r="G52" s="89"/>
      <c r="H52" s="89"/>
      <c r="I52" s="89"/>
      <c r="J52" s="100"/>
      <c r="K52" s="100"/>
      <c r="L52" s="101"/>
      <c r="M52" s="102"/>
    </row>
    <row r="53" spans="1:13" ht="14.25" customHeight="1">
      <c r="A53" s="124" t="s">
        <v>109</v>
      </c>
      <c r="B53" s="65"/>
      <c r="C53" s="30"/>
      <c r="D53" s="30" t="s">
        <v>110</v>
      </c>
      <c r="E53" s="30"/>
      <c r="F53" s="30"/>
      <c r="G53" s="30"/>
      <c r="H53" s="30"/>
      <c r="I53" s="73"/>
      <c r="J53" s="123"/>
      <c r="K53" s="123"/>
      <c r="L53" s="111"/>
      <c r="M53" s="125"/>
    </row>
    <row r="54" spans="1:13" ht="14.25" customHeight="1">
      <c r="A54" s="118" t="s">
        <v>111</v>
      </c>
      <c r="B54" s="119"/>
      <c r="C54" s="30"/>
      <c r="D54" s="30"/>
      <c r="E54" s="30"/>
      <c r="F54" s="30"/>
      <c r="G54" s="30"/>
      <c r="H54" s="30"/>
      <c r="I54" s="73"/>
      <c r="J54" s="123"/>
      <c r="K54" s="123"/>
      <c r="L54" s="111"/>
      <c r="M54" s="125"/>
    </row>
    <row r="55" spans="1:13" ht="6.75" customHeight="1">
      <c r="A55" s="89"/>
      <c r="B55" s="89"/>
      <c r="C55" s="89"/>
      <c r="D55" s="89"/>
      <c r="E55" s="89"/>
      <c r="F55" s="89"/>
      <c r="G55" s="89"/>
      <c r="H55" s="89"/>
      <c r="I55" s="89"/>
      <c r="J55" s="100"/>
      <c r="K55" s="100"/>
      <c r="L55" s="101"/>
      <c r="M55" s="102"/>
    </row>
    <row r="56" spans="1:13" ht="14.25" customHeight="1">
      <c r="A56" s="118" t="s">
        <v>112</v>
      </c>
      <c r="B56" s="119"/>
      <c r="C56" s="30"/>
      <c r="D56" s="30"/>
      <c r="E56" s="30"/>
      <c r="F56" s="30"/>
      <c r="G56" s="30"/>
      <c r="H56" s="30"/>
      <c r="I56" s="73"/>
      <c r="J56" s="123"/>
      <c r="K56" s="123"/>
      <c r="L56" s="111"/>
      <c r="M56" s="125"/>
    </row>
    <row r="57" spans="1:13" ht="14.25" customHeight="1">
      <c r="A57" s="118" t="s">
        <v>112</v>
      </c>
      <c r="B57" s="119"/>
      <c r="C57" s="30"/>
      <c r="D57" s="30" t="s">
        <v>110</v>
      </c>
      <c r="E57" s="30"/>
      <c r="F57" s="30"/>
      <c r="G57" s="30"/>
      <c r="H57" s="30"/>
      <c r="I57" s="73"/>
      <c r="J57" s="123"/>
      <c r="K57" s="123"/>
      <c r="L57" s="111"/>
      <c r="M57" s="125"/>
    </row>
    <row r="58" spans="1:13" ht="14.25" customHeight="1">
      <c r="A58" s="118" t="s">
        <v>113</v>
      </c>
      <c r="B58" s="119"/>
      <c r="C58" s="30"/>
      <c r="D58" s="30"/>
      <c r="E58" s="30"/>
      <c r="F58" s="30"/>
      <c r="G58" s="30"/>
      <c r="H58" s="30"/>
      <c r="I58" s="73"/>
      <c r="J58" s="123"/>
      <c r="K58" s="123"/>
      <c r="L58" s="111"/>
      <c r="M58" s="125"/>
    </row>
    <row r="59" spans="1:13" ht="14.25" customHeight="1">
      <c r="A59" s="118" t="s">
        <v>114</v>
      </c>
      <c r="B59" s="119"/>
      <c r="C59" s="30"/>
      <c r="D59" s="30"/>
      <c r="E59" s="30"/>
      <c r="F59" s="30"/>
      <c r="G59" s="30"/>
      <c r="H59" s="30"/>
      <c r="I59" s="73"/>
      <c r="J59" s="123"/>
      <c r="K59" s="123"/>
      <c r="L59" s="111"/>
      <c r="M59" s="125"/>
    </row>
    <row r="60" spans="1:13" ht="6.75" customHeight="1">
      <c r="A60" s="89"/>
      <c r="B60" s="89"/>
      <c r="C60" s="89"/>
      <c r="D60" s="89"/>
      <c r="E60" s="89"/>
      <c r="F60" s="89"/>
      <c r="G60" s="89"/>
      <c r="H60" s="89"/>
      <c r="I60" s="89"/>
      <c r="J60" s="100"/>
      <c r="K60" s="100"/>
      <c r="L60" s="101"/>
      <c r="M60" s="102"/>
    </row>
    <row r="61" spans="1:13" ht="14.25" customHeight="1">
      <c r="A61" s="118" t="s">
        <v>115</v>
      </c>
      <c r="B61" s="119"/>
      <c r="C61" s="30"/>
      <c r="D61" s="30" t="s">
        <v>110</v>
      </c>
      <c r="E61" s="30"/>
      <c r="F61" s="30"/>
      <c r="G61" s="30"/>
      <c r="H61" s="30"/>
      <c r="I61" s="73"/>
      <c r="J61" s="123"/>
      <c r="K61" s="123"/>
      <c r="L61" s="111"/>
      <c r="M61" s="125"/>
    </row>
    <row r="62" spans="1:13" ht="14.25" customHeight="1">
      <c r="A62" s="30"/>
      <c r="B62" s="121"/>
      <c r="C62" s="30"/>
      <c r="D62" s="30"/>
      <c r="E62" s="30"/>
      <c r="F62" s="30"/>
      <c r="G62" s="30"/>
      <c r="H62" s="30"/>
      <c r="I62" s="73"/>
      <c r="J62" s="123"/>
      <c r="K62" s="123"/>
      <c r="L62" s="111"/>
      <c r="M62" s="125"/>
    </row>
    <row r="63" spans="1:13" ht="6.75" customHeight="1">
      <c r="A63" s="89"/>
      <c r="B63" s="89"/>
      <c r="C63" s="89"/>
      <c r="D63" s="89"/>
      <c r="E63" s="89"/>
      <c r="F63" s="89"/>
      <c r="G63" s="89"/>
      <c r="H63" s="89"/>
      <c r="I63" s="89"/>
      <c r="J63" s="100"/>
      <c r="K63" s="100"/>
      <c r="L63" s="101"/>
      <c r="M63" s="102"/>
    </row>
    <row r="64" spans="1:13" ht="14.25" customHeight="1">
      <c r="A64" s="118" t="s">
        <v>116</v>
      </c>
      <c r="B64" s="119"/>
      <c r="C64" s="30"/>
      <c r="D64" s="30" t="s">
        <v>110</v>
      </c>
      <c r="E64" s="30"/>
      <c r="F64" s="30"/>
      <c r="G64" s="30"/>
      <c r="H64" s="30"/>
      <c r="I64" s="73"/>
      <c r="J64" s="123"/>
      <c r="K64" s="123"/>
      <c r="L64" s="111"/>
      <c r="M64" s="125"/>
    </row>
    <row r="65" spans="1:13" ht="14.25" customHeight="1">
      <c r="A65" s="118" t="s">
        <v>117</v>
      </c>
      <c r="B65" s="119"/>
      <c r="C65" s="30"/>
      <c r="D65" s="30"/>
      <c r="E65" s="30"/>
      <c r="F65" s="30"/>
      <c r="G65" s="30"/>
      <c r="H65" s="30"/>
      <c r="I65" s="73"/>
      <c r="J65" s="123"/>
      <c r="K65" s="123"/>
      <c r="L65" s="111"/>
      <c r="M65" s="125"/>
    </row>
    <row r="66" spans="1:13" ht="6.75" customHeight="1">
      <c r="A66" s="89"/>
      <c r="B66" s="89"/>
      <c r="C66" s="89"/>
      <c r="D66" s="89"/>
      <c r="E66" s="89"/>
      <c r="F66" s="89"/>
      <c r="G66" s="89"/>
      <c r="H66" s="89"/>
      <c r="I66" s="89"/>
      <c r="J66" s="100"/>
      <c r="K66" s="100"/>
      <c r="L66" s="101"/>
      <c r="M66" s="102"/>
    </row>
    <row r="67" spans="1:13" ht="14.25" customHeight="1">
      <c r="A67" s="126"/>
      <c r="B67" s="126"/>
      <c r="C67" s="126"/>
      <c r="D67" s="126"/>
      <c r="E67" s="126"/>
      <c r="F67" s="126"/>
      <c r="G67" s="127" t="s">
        <v>118</v>
      </c>
      <c r="H67" s="128"/>
      <c r="I67" s="128"/>
      <c r="J67" s="127" t="s">
        <v>119</v>
      </c>
      <c r="K67" s="127" t="s">
        <v>120</v>
      </c>
      <c r="L67" s="126"/>
      <c r="M67" s="126"/>
    </row>
    <row r="68" spans="1:13" ht="14.25" customHeight="1">
      <c r="A68" s="126"/>
      <c r="B68" s="126"/>
      <c r="C68" s="126"/>
      <c r="D68" s="129"/>
      <c r="E68" s="126"/>
      <c r="F68" s="130" t="s">
        <v>121</v>
      </c>
      <c r="G68" s="131">
        <f>SUM(J51+J46+J38+J34+J29+J25+J21+J17+J13)</f>
        <v>200708.4</v>
      </c>
      <c r="H68" s="132"/>
      <c r="I68" s="132"/>
      <c r="J68" s="133">
        <f>SUM(J11+J15+J19+J23+J27+J33+J36+J44+J49)</f>
        <v>107220</v>
      </c>
      <c r="K68" s="133">
        <f>SUM(J12+J16+J20+J24+J28+J37+J45+J50)</f>
        <v>93488.4</v>
      </c>
      <c r="L68" s="134"/>
      <c r="M68" s="135"/>
    </row>
    <row r="69" spans="1:13" ht="14.25" customHeight="1">
      <c r="A69" s="126"/>
      <c r="B69" s="126"/>
      <c r="C69" s="126"/>
      <c r="D69" s="129"/>
      <c r="E69" s="126"/>
      <c r="F69" s="130" t="s">
        <v>122</v>
      </c>
      <c r="G69" s="136">
        <f>SUM(G68/$E$5)</f>
        <v>6690.28</v>
      </c>
      <c r="H69" s="137"/>
      <c r="I69" s="137"/>
      <c r="J69" s="138">
        <f t="shared" ref="J69:K69" si="0">SUM(J68/$E$5)</f>
        <v>3574</v>
      </c>
      <c r="K69" s="138">
        <f t="shared" si="0"/>
        <v>3116.2799999999997</v>
      </c>
      <c r="L69" s="137"/>
      <c r="M69" s="137"/>
    </row>
    <row r="70" spans="1:13" ht="14.25" customHeight="1">
      <c r="A70" s="139"/>
      <c r="B70" s="139"/>
      <c r="C70" s="139"/>
      <c r="D70" s="140"/>
      <c r="E70" s="139"/>
      <c r="F70" s="140" t="s">
        <v>123</v>
      </c>
      <c r="G70" s="141">
        <f>SUM(G68/(Projektvariabler!K10+Projektvariabler!K12))</f>
        <v>5575.2333333333336</v>
      </c>
      <c r="H70" s="139"/>
      <c r="I70" s="139"/>
      <c r="J70" s="142">
        <f>SUM(J68/(Projektvariabler!K10+Projektvariabler!K12))</f>
        <v>2978.3333333333335</v>
      </c>
      <c r="K70" s="142">
        <f>SUM(K68/(Projektvariabler!K10+Projektvariabler!K12))</f>
        <v>2596.8999999999996</v>
      </c>
      <c r="L70" s="139"/>
      <c r="M70" s="139"/>
    </row>
    <row r="71" spans="1:13" ht="14.25" customHeight="1">
      <c r="B71" s="30"/>
      <c r="H71" s="30"/>
    </row>
    <row r="72" spans="1:13" ht="14.25" customHeight="1">
      <c r="B72" s="30"/>
      <c r="H72" s="30"/>
    </row>
    <row r="73" spans="1:13" ht="14.25" customHeight="1">
      <c r="H73" s="30"/>
    </row>
    <row r="74" spans="1:13" ht="14.25" customHeight="1">
      <c r="H74" s="30"/>
    </row>
    <row r="75" spans="1:13" ht="14.25" customHeight="1">
      <c r="H75" s="30"/>
    </row>
    <row r="76" spans="1:13" ht="14.25" customHeight="1">
      <c r="H76" s="30"/>
    </row>
    <row r="77" spans="1:13" ht="14.25" customHeight="1">
      <c r="H77" s="30"/>
    </row>
    <row r="78" spans="1:13" ht="14.25" customHeight="1"/>
    <row r="79" spans="1:13" ht="14.25" customHeight="1"/>
    <row r="80" spans="1:1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2:A13"/>
    <mergeCell ref="L4:M4"/>
    <mergeCell ref="C5:C6"/>
    <mergeCell ref="L5:M5"/>
    <mergeCell ref="L6:M6"/>
    <mergeCell ref="L9:M9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ErrorMessage="1" xr:uid="{00000000-0002-0000-0100-000000000000}">
          <x14:formula1>
            <xm:f>'Variabler snabbkalkyl'!$B$15:$B$19</xm:f>
          </x14:formula1>
          <xm:sqref>D12</xm:sqref>
        </x14:dataValidation>
        <x14:dataValidation type="list" allowBlank="1" showErrorMessage="1" xr:uid="{00000000-0002-0000-0100-000001000000}">
          <x14:formula1>
            <xm:f>'Variabler snabbkalkyl'!$B$101:$B$104</xm:f>
          </x14:formula1>
          <xm:sqref>D36</xm:sqref>
        </x14:dataValidation>
        <x14:dataValidation type="list" allowBlank="1" showErrorMessage="1" xr:uid="{00000000-0002-0000-0100-000002000000}">
          <x14:formula1>
            <xm:f>'Variabler snabbkalkyl'!$B$137:$B$138</xm:f>
          </x14:formula1>
          <xm:sqref>D42</xm:sqref>
        </x14:dataValidation>
        <x14:dataValidation type="list" allowBlank="1" showErrorMessage="1" xr:uid="{00000000-0002-0000-0100-000003000000}">
          <x14:formula1>
            <xm:f>'Variabler snabbkalkyl'!$B$127:$B$130</xm:f>
          </x14:formula1>
          <xm:sqref>D40</xm:sqref>
        </x14:dataValidation>
        <x14:dataValidation type="list" allowBlank="1" showErrorMessage="1" xr:uid="{00000000-0002-0000-0100-000004000000}">
          <x14:formula1>
            <xm:f>'Variabler snabbkalkyl'!$B$75:$B$80</xm:f>
          </x14:formula1>
          <xm:sqref>D28</xm:sqref>
        </x14:dataValidation>
        <x14:dataValidation type="list" allowBlank="1" showErrorMessage="1" xr:uid="{00000000-0002-0000-0100-000005000000}">
          <x14:formula1>
            <xm:f>'Variabler snabbkalkyl'!$B$39:$B$43</xm:f>
          </x14:formula1>
          <xm:sqref>D23</xm:sqref>
        </x14:dataValidation>
        <x14:dataValidation type="list" allowBlank="1" showErrorMessage="1" xr:uid="{00000000-0002-0000-0100-000006000000}">
          <x14:formula1>
            <xm:f>'Variabler snabbkalkyl'!$B$161:$B$163</xm:f>
          </x14:formula1>
          <xm:sqref>D51</xm:sqref>
        </x14:dataValidation>
        <x14:dataValidation type="list" allowBlank="1" showErrorMessage="1" xr:uid="{00000000-0002-0000-0100-000007000000}">
          <x14:formula1>
            <xm:f>'Variabler snabbkalkyl'!$B$115:$B$119</xm:f>
          </x14:formula1>
          <xm:sqref>D38</xm:sqref>
        </x14:dataValidation>
        <x14:dataValidation type="list" allowBlank="1" showErrorMessage="1" xr:uid="{00000000-0002-0000-0100-000008000000}">
          <x14:formula1>
            <xm:f>'Variabler snabbkalkyl'!$B$34:$B$35</xm:f>
          </x14:formula1>
          <xm:sqref>D16</xm:sqref>
        </x14:dataValidation>
        <x14:dataValidation type="list" allowBlank="1" showErrorMessage="1" xr:uid="{00000000-0002-0000-0100-000009000000}">
          <x14:formula1>
            <xm:f>'Variabler snabbkalkyl'!$B$82:$B$84</xm:f>
          </x14:formula1>
          <xm:sqref>D29</xm:sqref>
        </x14:dataValidation>
        <x14:dataValidation type="list" allowBlank="1" showErrorMessage="1" xr:uid="{00000000-0002-0000-0100-00000A000000}">
          <x14:formula1>
            <xm:f>'Variabler snabbkalkyl'!$B$132:$B$135</xm:f>
          </x14:formula1>
          <xm:sqref>D41</xm:sqref>
        </x14:dataValidation>
        <x14:dataValidation type="list" allowBlank="1" showErrorMessage="1" xr:uid="{00000000-0002-0000-0100-00000B000000}">
          <x14:formula1>
            <xm:f>'Variabler snabbkalkyl'!$B$144:$B$147</xm:f>
          </x14:formula1>
          <xm:sqref>D44</xm:sqref>
        </x14:dataValidation>
        <x14:dataValidation type="list" allowBlank="1" showErrorMessage="1" xr:uid="{00000000-0002-0000-0100-00000C000000}">
          <x14:formula1>
            <xm:f>'Variabler snabbkalkyl'!$B$58:$B$61</xm:f>
          </x14:formula1>
          <xm:sqref>D19</xm:sqref>
        </x14:dataValidation>
        <x14:dataValidation type="list" allowBlank="1" showErrorMessage="1" xr:uid="{00000000-0002-0000-0100-00000D000000}">
          <x14:formula1>
            <xm:f>'Variabler snabbkalkyl'!$B$63:$B$66</xm:f>
          </x14:formula1>
          <xm:sqref>D20</xm:sqref>
        </x14:dataValidation>
        <x14:dataValidation type="list" allowBlank="1" showErrorMessage="1" xr:uid="{00000000-0002-0000-0100-00000E000000}">
          <x14:formula1>
            <xm:f>'Variabler snabbkalkyl'!$B$121:$B$125</xm:f>
          </x14:formula1>
          <xm:sqref>D39</xm:sqref>
        </x14:dataValidation>
        <x14:dataValidation type="list" allowBlank="1" showErrorMessage="1" xr:uid="{00000000-0002-0000-0100-00000F000000}">
          <x14:formula1>
            <xm:f>'Variabler snabbkalkyl'!$B$149:$B$151</xm:f>
          </x14:formula1>
          <xm:sqref>D45</xm:sqref>
        </x14:dataValidation>
        <x14:dataValidation type="list" allowBlank="1" showErrorMessage="1" xr:uid="{00000000-0002-0000-0100-000010000000}">
          <x14:formula1>
            <xm:f>'Variabler snabbkalkyl'!$B$86:$B$87</xm:f>
          </x14:formula1>
          <xm:sqref>D30:D31</xm:sqref>
        </x14:dataValidation>
        <x14:dataValidation type="list" allowBlank="1" showErrorMessage="1" xr:uid="{00000000-0002-0000-0100-000011000000}">
          <x14:formula1>
            <xm:f>'Variabler snabbkalkyl'!$B$45:$B$49</xm:f>
          </x14:formula1>
          <xm:sqref>D24</xm:sqref>
        </x14:dataValidation>
        <x14:dataValidation type="list" allowBlank="1" showErrorMessage="1" xr:uid="{00000000-0002-0000-0100-000012000000}">
          <x14:formula1>
            <xm:f>'Variabler snabbkalkyl'!$B$21:$B$25</xm:f>
          </x14:formula1>
          <xm:sqref>D13</xm:sqref>
        </x14:dataValidation>
        <x14:dataValidation type="list" allowBlank="1" showErrorMessage="1" xr:uid="{00000000-0002-0000-0100-000013000000}">
          <x14:formula1>
            <xm:f>'Variabler snabbkalkyl'!$B$70:$B$73</xm:f>
          </x14:formula1>
          <xm:sqref>D27</xm:sqref>
        </x14:dataValidation>
        <x14:dataValidation type="list" allowBlank="1" showErrorMessage="1" xr:uid="{00000000-0002-0000-0100-000014000000}">
          <x14:formula1>
            <xm:f>'Variabler snabbkalkyl'!$B$106:$B$113</xm:f>
          </x14:formula1>
          <xm:sqref>D37</xm:sqref>
        </x14:dataValidation>
        <x14:dataValidation type="list" allowBlank="1" showErrorMessage="1" xr:uid="{00000000-0002-0000-0100-000015000000}">
          <x14:formula1>
            <xm:f>'Variabler snabbkalkyl'!$B$29:$B$32</xm:f>
          </x14:formula1>
          <xm:sqref>D15</xm:sqref>
        </x14:dataValidation>
        <x14:dataValidation type="list" allowBlank="1" showErrorMessage="1" xr:uid="{00000000-0002-0000-0100-000016000000}">
          <x14:formula1>
            <xm:f>'Variabler snabbkalkyl'!$B$153:$B$157</xm:f>
          </x14:formula1>
          <xm:sqref>D46</xm:sqref>
        </x14:dataValidation>
        <x14:dataValidation type="list" allowBlank="1" showErrorMessage="1" xr:uid="{00000000-0002-0000-0100-000017000000}">
          <x14:formula1>
            <xm:f>'Variabler snabbkalkyl'!$B$170:$B$174</xm:f>
          </x14:formula1>
          <xm:sqref>D49</xm:sqref>
        </x14:dataValidation>
        <x14:dataValidation type="list" allowBlank="1" showErrorMessage="1" xr:uid="{00000000-0002-0000-0100-000018000000}">
          <x14:formula1>
            <xm:f>'Variabler snabbkalkyl'!$B$9:$B$13</xm:f>
          </x14:formula1>
          <xm:sqref>D11</xm:sqref>
        </x14:dataValidation>
        <x14:dataValidation type="list" allowBlank="1" showErrorMessage="1" xr:uid="{00000000-0002-0000-0100-000019000000}">
          <x14:formula1>
            <xm:f>'Variabler snabbkalkyl'!$B$94:$B$97</xm:f>
          </x14:formula1>
          <xm:sqref>D33</xm:sqref>
        </x14:dataValidation>
        <x14:dataValidation type="list" allowBlank="1" showErrorMessage="1" xr:uid="{00000000-0002-0000-0100-00001A000000}">
          <x14:formula1>
            <xm:f>'Variabler snabbkalkyl'!$B$51:$B$54</xm:f>
          </x14:formula1>
          <xm:sqref>D25</xm:sqref>
        </x14:dataValidation>
        <x14:dataValidation type="list" allowBlank="1" showErrorMessage="1" xr:uid="{00000000-0002-0000-0100-00001B000000}">
          <x14:formula1>
            <xm:f>'Variabler snabbkalkyl'!$B$165:$B$168</xm:f>
          </x14:formula1>
          <xm:sqref>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zoomScale="140" zoomScaleNormal="140" workbookViewId="0">
      <selection activeCell="A2" sqref="A2"/>
    </sheetView>
  </sheetViews>
  <sheetFormatPr baseColWidth="10" defaultColWidth="14.5" defaultRowHeight="15" customHeight="1"/>
  <cols>
    <col min="1" max="1" width="17.83203125" customWidth="1"/>
    <col min="2" max="2" width="48.33203125" customWidth="1"/>
    <col min="3" max="3" width="22.83203125" customWidth="1"/>
    <col min="4" max="4" width="4.5" customWidth="1"/>
    <col min="5" max="5" width="6" customWidth="1"/>
    <col min="6" max="6" width="0.83203125" customWidth="1"/>
    <col min="7" max="7" width="16.33203125" customWidth="1"/>
    <col min="8" max="8" width="10.33203125" customWidth="1"/>
    <col min="9" max="9" width="2.5" customWidth="1"/>
    <col min="10" max="10" width="12.6640625" customWidth="1"/>
    <col min="11" max="11" width="4.5" customWidth="1"/>
    <col min="12" max="26" width="8.6640625" customWidth="1"/>
  </cols>
  <sheetData>
    <row r="1" spans="1:12" ht="14.25" customHeight="1"/>
    <row r="2" spans="1:12" ht="26">
      <c r="A2" s="52" t="s">
        <v>124</v>
      </c>
    </row>
    <row r="3" spans="1:12" ht="14.25" customHeight="1">
      <c r="A3" s="118" t="s">
        <v>125</v>
      </c>
    </row>
    <row r="4" spans="1:12" ht="14.25" customHeight="1">
      <c r="A4" s="118"/>
    </row>
    <row r="5" spans="1:12" ht="14.25" customHeight="1">
      <c r="A5" s="118" t="s">
        <v>126</v>
      </c>
    </row>
    <row r="6" spans="1:12" ht="14.25" customHeight="1"/>
    <row r="7" spans="1:12" ht="14.25" customHeight="1">
      <c r="A7" s="143" t="s">
        <v>127</v>
      </c>
      <c r="B7" s="144"/>
      <c r="C7" s="144"/>
      <c r="D7" s="144"/>
      <c r="E7" s="144"/>
      <c r="F7" s="144"/>
      <c r="G7" s="144"/>
      <c r="H7" s="144"/>
      <c r="I7" s="144"/>
      <c r="J7" s="145"/>
      <c r="K7" s="144"/>
      <c r="L7" s="144"/>
    </row>
    <row r="8" spans="1:12" ht="14.25" customHeight="1">
      <c r="B8" s="12" t="s">
        <v>128</v>
      </c>
      <c r="C8" s="12" t="s">
        <v>129</v>
      </c>
      <c r="D8" s="12"/>
      <c r="E8" s="12" t="s">
        <v>130</v>
      </c>
      <c r="F8" s="12"/>
      <c r="G8" s="12" t="s">
        <v>131</v>
      </c>
      <c r="H8" s="12" t="s">
        <v>132</v>
      </c>
      <c r="I8" s="12"/>
      <c r="J8" s="146" t="s">
        <v>133</v>
      </c>
      <c r="K8" s="12"/>
      <c r="L8" s="12" t="s">
        <v>130</v>
      </c>
    </row>
    <row r="9" spans="1:12" ht="14.25" customHeight="1">
      <c r="A9" s="118" t="s">
        <v>134</v>
      </c>
      <c r="B9" s="8" t="s">
        <v>135</v>
      </c>
      <c r="C9" s="147">
        <v>700</v>
      </c>
      <c r="D9" s="148" t="s">
        <v>136</v>
      </c>
      <c r="E9" s="149" t="s">
        <v>30</v>
      </c>
      <c r="G9" s="8"/>
      <c r="H9" s="150"/>
      <c r="J9" s="8">
        <v>3.4</v>
      </c>
      <c r="K9" s="148" t="s">
        <v>136</v>
      </c>
      <c r="L9" s="149" t="s">
        <v>30</v>
      </c>
    </row>
    <row r="10" spans="1:12" ht="14.25" customHeight="1">
      <c r="A10" s="149" t="s">
        <v>137</v>
      </c>
      <c r="B10" s="8" t="s">
        <v>108</v>
      </c>
      <c r="C10" s="147">
        <v>950</v>
      </c>
      <c r="D10" s="148" t="s">
        <v>136</v>
      </c>
      <c r="E10" s="149" t="s">
        <v>30</v>
      </c>
      <c r="G10" s="8" t="s">
        <v>138</v>
      </c>
      <c r="H10" s="150">
        <v>44845</v>
      </c>
      <c r="J10" s="8">
        <v>3.4</v>
      </c>
      <c r="K10" s="148" t="s">
        <v>136</v>
      </c>
      <c r="L10" s="149" t="s">
        <v>30</v>
      </c>
    </row>
    <row r="11" spans="1:12" ht="14.25" customHeight="1">
      <c r="B11" s="8" t="s">
        <v>38</v>
      </c>
      <c r="C11" s="147">
        <v>1100</v>
      </c>
      <c r="D11" s="148" t="s">
        <v>136</v>
      </c>
      <c r="E11" s="149" t="s">
        <v>30</v>
      </c>
      <c r="G11" s="8"/>
      <c r="H11" s="150"/>
      <c r="J11" s="8">
        <v>3.4</v>
      </c>
      <c r="K11" s="148" t="s">
        <v>136</v>
      </c>
      <c r="L11" s="149" t="s">
        <v>30</v>
      </c>
    </row>
    <row r="12" spans="1:12" ht="14.25" customHeight="1">
      <c r="B12" s="8" t="s">
        <v>139</v>
      </c>
      <c r="C12" s="147">
        <v>1200</v>
      </c>
      <c r="D12" s="148" t="s">
        <v>136</v>
      </c>
      <c r="E12" s="149" t="s">
        <v>30</v>
      </c>
      <c r="G12" s="8"/>
      <c r="H12" s="150"/>
      <c r="J12" s="8">
        <v>4</v>
      </c>
      <c r="K12" s="148" t="s">
        <v>136</v>
      </c>
      <c r="L12" s="149" t="s">
        <v>30</v>
      </c>
    </row>
    <row r="13" spans="1:12" ht="14.25" customHeight="1">
      <c r="B13" s="8" t="s">
        <v>140</v>
      </c>
      <c r="C13" s="147">
        <v>0</v>
      </c>
      <c r="D13" s="148" t="s">
        <v>136</v>
      </c>
      <c r="E13" s="149" t="s">
        <v>30</v>
      </c>
      <c r="G13" s="8"/>
      <c r="H13" s="150"/>
      <c r="J13" s="8">
        <v>0</v>
      </c>
      <c r="K13" s="148" t="s">
        <v>136</v>
      </c>
      <c r="L13" s="149" t="s">
        <v>30</v>
      </c>
    </row>
    <row r="14" spans="1:12" ht="14.25" customHeight="1">
      <c r="D14" s="148"/>
    </row>
    <row r="15" spans="1:12" ht="14.25" customHeight="1">
      <c r="A15" s="118" t="s">
        <v>42</v>
      </c>
      <c r="B15" s="8" t="s">
        <v>43</v>
      </c>
      <c r="C15" s="8">
        <v>1</v>
      </c>
      <c r="D15" s="148"/>
      <c r="K15" s="148"/>
    </row>
    <row r="16" spans="1:12" ht="14.25" customHeight="1">
      <c r="B16" s="8" t="s">
        <v>141</v>
      </c>
      <c r="C16" s="8">
        <v>1.25</v>
      </c>
      <c r="D16" s="148"/>
      <c r="K16" s="148"/>
    </row>
    <row r="17" spans="1:12" ht="14.25" customHeight="1">
      <c r="B17" s="8" t="s">
        <v>142</v>
      </c>
      <c r="C17" s="8">
        <v>1.5</v>
      </c>
      <c r="D17" s="148"/>
      <c r="K17" s="148"/>
    </row>
    <row r="18" spans="1:12" ht="14.25" customHeight="1">
      <c r="B18" s="8" t="s">
        <v>143</v>
      </c>
      <c r="C18" s="8">
        <v>1.75</v>
      </c>
      <c r="D18" s="148"/>
      <c r="K18" s="148"/>
    </row>
    <row r="19" spans="1:12" ht="14.25" customHeight="1">
      <c r="B19" s="8" t="s">
        <v>144</v>
      </c>
      <c r="C19" s="8">
        <v>2</v>
      </c>
      <c r="D19" s="148"/>
      <c r="K19" s="148"/>
    </row>
    <row r="20" spans="1:12" ht="14.25" customHeight="1"/>
    <row r="21" spans="1:12" ht="14.25" customHeight="1">
      <c r="A21" s="118" t="s">
        <v>145</v>
      </c>
      <c r="B21" s="8" t="s">
        <v>49</v>
      </c>
      <c r="C21" s="8">
        <v>0</v>
      </c>
      <c r="D21" s="148" t="s">
        <v>146</v>
      </c>
      <c r="E21" s="149" t="s">
        <v>147</v>
      </c>
    </row>
    <row r="22" spans="1:12" ht="14.25" customHeight="1">
      <c r="A22" s="170" t="s">
        <v>148</v>
      </c>
      <c r="B22" s="8" t="s">
        <v>149</v>
      </c>
      <c r="C22" s="8">
        <v>20</v>
      </c>
      <c r="D22" s="148" t="s">
        <v>146</v>
      </c>
      <c r="E22" s="149" t="s">
        <v>147</v>
      </c>
    </row>
    <row r="23" spans="1:12" ht="14.25" customHeight="1">
      <c r="A23" s="171"/>
      <c r="B23" s="8" t="s">
        <v>150</v>
      </c>
      <c r="C23" s="8">
        <v>40</v>
      </c>
      <c r="D23" s="148" t="s">
        <v>146</v>
      </c>
      <c r="E23" s="149" t="s">
        <v>147</v>
      </c>
    </row>
    <row r="24" spans="1:12" ht="14.25" customHeight="1">
      <c r="A24" s="171"/>
      <c r="B24" s="8" t="s">
        <v>151</v>
      </c>
      <c r="C24" s="8">
        <v>80</v>
      </c>
      <c r="D24" s="148" t="s">
        <v>146</v>
      </c>
      <c r="E24" s="149" t="s">
        <v>147</v>
      </c>
    </row>
    <row r="25" spans="1:12" ht="14.25" customHeight="1">
      <c r="A25" s="171"/>
      <c r="B25" s="8" t="s">
        <v>152</v>
      </c>
      <c r="C25" s="8">
        <v>100</v>
      </c>
      <c r="D25" s="148" t="s">
        <v>146</v>
      </c>
      <c r="E25" s="149" t="s">
        <v>147</v>
      </c>
    </row>
    <row r="26" spans="1:12" ht="14.25" customHeight="1"/>
    <row r="27" spans="1:12" ht="14.25" customHeight="1">
      <c r="D27" s="148"/>
    </row>
    <row r="28" spans="1:12" ht="14.25" customHeight="1">
      <c r="A28" s="143" t="s">
        <v>153</v>
      </c>
      <c r="B28" s="144"/>
      <c r="C28" s="144"/>
      <c r="D28" s="144"/>
      <c r="E28" s="144"/>
      <c r="F28" s="144"/>
      <c r="G28" s="144"/>
      <c r="H28" s="144"/>
      <c r="I28" s="144"/>
      <c r="J28" s="145"/>
      <c r="K28" s="144"/>
      <c r="L28" s="144"/>
    </row>
    <row r="29" spans="1:12" ht="14.25" customHeight="1">
      <c r="A29" s="118" t="s">
        <v>154</v>
      </c>
      <c r="B29" s="8" t="s">
        <v>135</v>
      </c>
      <c r="C29" s="147">
        <v>300</v>
      </c>
      <c r="D29" s="148" t="s">
        <v>136</v>
      </c>
      <c r="E29" s="149" t="s">
        <v>30</v>
      </c>
      <c r="G29" s="8"/>
      <c r="H29" s="150"/>
      <c r="J29" s="8">
        <v>2</v>
      </c>
      <c r="K29" s="148" t="s">
        <v>136</v>
      </c>
      <c r="L29" s="149" t="s">
        <v>30</v>
      </c>
    </row>
    <row r="30" spans="1:12" ht="14.25" customHeight="1">
      <c r="A30" s="151" t="s">
        <v>155</v>
      </c>
      <c r="B30" s="8" t="s">
        <v>108</v>
      </c>
      <c r="C30" s="147">
        <v>350</v>
      </c>
      <c r="D30" s="148" t="s">
        <v>136</v>
      </c>
      <c r="E30" s="149" t="s">
        <v>30</v>
      </c>
      <c r="G30" s="8" t="s">
        <v>138</v>
      </c>
      <c r="H30" s="150">
        <v>44845</v>
      </c>
      <c r="J30" s="8">
        <v>2</v>
      </c>
      <c r="K30" s="148" t="s">
        <v>136</v>
      </c>
      <c r="L30" s="149" t="s">
        <v>30</v>
      </c>
    </row>
    <row r="31" spans="1:12" ht="14.25" customHeight="1">
      <c r="B31" s="8" t="s">
        <v>38</v>
      </c>
      <c r="C31" s="147">
        <v>400</v>
      </c>
      <c r="D31" s="148" t="s">
        <v>136</v>
      </c>
      <c r="E31" s="149" t="s">
        <v>30</v>
      </c>
      <c r="G31" s="8"/>
      <c r="H31" s="150"/>
      <c r="J31" s="8">
        <v>2</v>
      </c>
      <c r="K31" s="148" t="s">
        <v>136</v>
      </c>
      <c r="L31" s="149" t="s">
        <v>30</v>
      </c>
    </row>
    <row r="32" spans="1:12" ht="14.25" customHeight="1">
      <c r="B32" s="8" t="s">
        <v>53</v>
      </c>
      <c r="C32" s="147">
        <v>0</v>
      </c>
      <c r="D32" s="148" t="s">
        <v>136</v>
      </c>
      <c r="E32" s="149" t="s">
        <v>30</v>
      </c>
      <c r="G32" s="8"/>
      <c r="H32" s="150"/>
      <c r="J32" s="8">
        <v>0</v>
      </c>
      <c r="K32" s="148" t="s">
        <v>136</v>
      </c>
      <c r="L32" s="149" t="s">
        <v>30</v>
      </c>
    </row>
    <row r="33" spans="1:12" ht="14.25" customHeight="1"/>
    <row r="34" spans="1:12" ht="14.25" customHeight="1">
      <c r="A34" s="118" t="s">
        <v>42</v>
      </c>
      <c r="B34" s="8" t="s">
        <v>56</v>
      </c>
      <c r="C34" s="8">
        <v>1</v>
      </c>
      <c r="D34" s="148"/>
      <c r="K34" s="148"/>
    </row>
    <row r="35" spans="1:12" ht="14.25" customHeight="1">
      <c r="B35" s="8" t="s">
        <v>156</v>
      </c>
      <c r="C35" s="8">
        <v>1.2</v>
      </c>
      <c r="D35" s="148"/>
      <c r="K35" s="148"/>
    </row>
    <row r="36" spans="1:12" ht="14.25" customHeight="1">
      <c r="D36" s="148"/>
    </row>
    <row r="37" spans="1:12" ht="14.25" customHeight="1">
      <c r="A37" s="143" t="s">
        <v>157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44"/>
      <c r="L37" s="144"/>
    </row>
    <row r="38" spans="1:12" ht="14.25" customHeight="1">
      <c r="B38" s="12" t="s">
        <v>128</v>
      </c>
      <c r="C38" s="12" t="s">
        <v>129</v>
      </c>
      <c r="D38" s="12"/>
      <c r="E38" s="12" t="s">
        <v>130</v>
      </c>
      <c r="F38" s="12"/>
      <c r="G38" s="12" t="s">
        <v>131</v>
      </c>
      <c r="H38" s="12" t="s">
        <v>132</v>
      </c>
      <c r="I38" s="12"/>
      <c r="J38" s="146" t="s">
        <v>133</v>
      </c>
      <c r="K38" s="12"/>
      <c r="L38" s="12" t="s">
        <v>130</v>
      </c>
    </row>
    <row r="39" spans="1:12" ht="14.25" customHeight="1">
      <c r="A39" s="118" t="s">
        <v>134</v>
      </c>
      <c r="B39" s="8" t="s">
        <v>135</v>
      </c>
      <c r="C39" s="147">
        <v>800</v>
      </c>
      <c r="D39" s="148" t="s">
        <v>136</v>
      </c>
      <c r="E39" s="30" t="s">
        <v>30</v>
      </c>
      <c r="F39" s="30"/>
      <c r="G39" s="8"/>
      <c r="H39" s="150"/>
      <c r="I39" s="30"/>
      <c r="J39" s="8">
        <v>1.5</v>
      </c>
      <c r="K39" s="148" t="s">
        <v>136</v>
      </c>
      <c r="L39" s="149" t="s">
        <v>30</v>
      </c>
    </row>
    <row r="40" spans="1:12" ht="14.25" customHeight="1">
      <c r="A40" s="149" t="s">
        <v>137</v>
      </c>
      <c r="B40" s="8" t="s">
        <v>108</v>
      </c>
      <c r="C40" s="147">
        <v>900</v>
      </c>
      <c r="D40" s="148" t="s">
        <v>136</v>
      </c>
      <c r="E40" s="30" t="s">
        <v>30</v>
      </c>
      <c r="F40" s="30"/>
      <c r="G40" s="8" t="s">
        <v>138</v>
      </c>
      <c r="H40" s="150">
        <v>44845</v>
      </c>
      <c r="I40" s="30"/>
      <c r="J40" s="8">
        <v>1.6</v>
      </c>
      <c r="K40" s="148" t="s">
        <v>136</v>
      </c>
      <c r="L40" s="149" t="s">
        <v>30</v>
      </c>
    </row>
    <row r="41" spans="1:12" ht="14.25" customHeight="1">
      <c r="B41" s="8" t="s">
        <v>38</v>
      </c>
      <c r="C41" s="147">
        <v>1000</v>
      </c>
      <c r="D41" s="148" t="s">
        <v>136</v>
      </c>
      <c r="E41" s="30" t="s">
        <v>30</v>
      </c>
      <c r="F41" s="30"/>
      <c r="G41" s="8"/>
      <c r="H41" s="150"/>
      <c r="I41" s="30"/>
      <c r="J41" s="8">
        <v>1.7</v>
      </c>
      <c r="K41" s="148" t="s">
        <v>136</v>
      </c>
      <c r="L41" s="149" t="s">
        <v>30</v>
      </c>
    </row>
    <row r="42" spans="1:12" ht="14.25" customHeight="1">
      <c r="B42" s="8" t="s">
        <v>139</v>
      </c>
      <c r="C42" s="147">
        <v>1150</v>
      </c>
      <c r="D42" s="148" t="s">
        <v>136</v>
      </c>
      <c r="E42" s="30" t="s">
        <v>30</v>
      </c>
      <c r="F42" s="30"/>
      <c r="G42" s="8"/>
      <c r="H42" s="150"/>
      <c r="I42" s="30"/>
      <c r="J42" s="8">
        <v>2</v>
      </c>
      <c r="K42" s="148" t="s">
        <v>136</v>
      </c>
      <c r="L42" s="149" t="s">
        <v>30</v>
      </c>
    </row>
    <row r="43" spans="1:12" ht="14.25" customHeight="1">
      <c r="B43" s="8" t="s">
        <v>62</v>
      </c>
      <c r="C43" s="147">
        <v>0</v>
      </c>
      <c r="D43" s="148" t="s">
        <v>136</v>
      </c>
      <c r="E43" s="149" t="s">
        <v>30</v>
      </c>
      <c r="G43" s="8"/>
      <c r="H43" s="150"/>
      <c r="J43" s="8">
        <v>0</v>
      </c>
      <c r="K43" s="148" t="s">
        <v>136</v>
      </c>
      <c r="L43" s="149" t="s">
        <v>30</v>
      </c>
    </row>
    <row r="44" spans="1:12" ht="14.25" customHeight="1">
      <c r="B44" s="30"/>
      <c r="C44" s="152"/>
      <c r="D44" s="148"/>
      <c r="E44" s="30"/>
      <c r="F44" s="30"/>
      <c r="K44" s="148"/>
      <c r="L44" s="30"/>
    </row>
    <row r="45" spans="1:12" ht="14.25" customHeight="1">
      <c r="A45" s="118" t="s">
        <v>42</v>
      </c>
      <c r="B45" s="8" t="s">
        <v>158</v>
      </c>
      <c r="C45" s="8">
        <v>1</v>
      </c>
      <c r="D45" s="148"/>
      <c r="E45" s="30"/>
      <c r="F45" s="30"/>
      <c r="J45" s="8">
        <v>0.8</v>
      </c>
      <c r="K45" s="148" t="s">
        <v>136</v>
      </c>
      <c r="L45" s="149" t="s">
        <v>30</v>
      </c>
    </row>
    <row r="46" spans="1:12" ht="14.25" customHeight="1">
      <c r="B46" s="8" t="s">
        <v>159</v>
      </c>
      <c r="C46" s="8">
        <v>1.2</v>
      </c>
      <c r="D46" s="148"/>
      <c r="E46" s="30"/>
      <c r="F46" s="30"/>
      <c r="J46" s="8">
        <v>1</v>
      </c>
      <c r="K46" s="148" t="s">
        <v>136</v>
      </c>
      <c r="L46" s="149" t="s">
        <v>30</v>
      </c>
    </row>
    <row r="47" spans="1:12" ht="14.25" customHeight="1">
      <c r="B47" s="8" t="s">
        <v>160</v>
      </c>
      <c r="C47" s="8">
        <v>1.4</v>
      </c>
      <c r="D47" s="148"/>
      <c r="E47" s="30"/>
      <c r="F47" s="30"/>
      <c r="J47" s="8">
        <v>1.2</v>
      </c>
      <c r="K47" s="148" t="s">
        <v>136</v>
      </c>
      <c r="L47" s="149" t="s">
        <v>30</v>
      </c>
    </row>
    <row r="48" spans="1:12" ht="14.25" customHeight="1">
      <c r="B48" s="8" t="s">
        <v>161</v>
      </c>
      <c r="C48" s="8">
        <v>1.6</v>
      </c>
      <c r="D48" s="148"/>
      <c r="E48" s="30"/>
      <c r="F48" s="30"/>
      <c r="J48" s="8">
        <v>1.4</v>
      </c>
      <c r="K48" s="148" t="s">
        <v>136</v>
      </c>
      <c r="L48" s="149" t="s">
        <v>30</v>
      </c>
    </row>
    <row r="49" spans="1:12" ht="14.25" customHeight="1">
      <c r="B49" s="8" t="s">
        <v>64</v>
      </c>
      <c r="C49" s="8">
        <v>2</v>
      </c>
      <c r="D49" s="148"/>
      <c r="E49" s="30"/>
      <c r="F49" s="30"/>
      <c r="J49" s="8">
        <v>1.8</v>
      </c>
      <c r="K49" s="148" t="s">
        <v>136</v>
      </c>
      <c r="L49" s="149" t="s">
        <v>30</v>
      </c>
    </row>
    <row r="50" spans="1:12" ht="14.25" customHeight="1">
      <c r="B50" s="30"/>
      <c r="C50" s="30"/>
      <c r="D50" s="30"/>
      <c r="E50" s="30"/>
      <c r="F50" s="30"/>
    </row>
    <row r="51" spans="1:12" ht="14.25" customHeight="1">
      <c r="A51" s="118" t="s">
        <v>162</v>
      </c>
      <c r="B51" s="8" t="s">
        <v>66</v>
      </c>
      <c r="C51" s="8">
        <v>1</v>
      </c>
      <c r="D51" s="148"/>
      <c r="E51" s="30"/>
      <c r="F51" s="30"/>
      <c r="K51" s="148"/>
    </row>
    <row r="52" spans="1:12" ht="14.25" customHeight="1">
      <c r="A52" s="149" t="s">
        <v>163</v>
      </c>
      <c r="B52" s="8" t="s">
        <v>164</v>
      </c>
      <c r="C52" s="8">
        <v>1.1000000000000001</v>
      </c>
      <c r="D52" s="148"/>
      <c r="E52" s="30"/>
      <c r="F52" s="30"/>
      <c r="K52" s="148"/>
    </row>
    <row r="53" spans="1:12" ht="14.25" customHeight="1">
      <c r="B53" s="8" t="s">
        <v>165</v>
      </c>
      <c r="C53" s="8">
        <v>1.2</v>
      </c>
      <c r="D53" s="148"/>
      <c r="E53" s="30"/>
      <c r="F53" s="30"/>
      <c r="K53" s="148"/>
    </row>
    <row r="54" spans="1:12" ht="14.25" customHeight="1">
      <c r="B54" s="8" t="s">
        <v>166</v>
      </c>
      <c r="C54" s="8">
        <v>1.4</v>
      </c>
      <c r="D54" s="148"/>
      <c r="E54" s="30"/>
      <c r="F54" s="30"/>
      <c r="K54" s="148"/>
    </row>
    <row r="55" spans="1:12" ht="14.2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spans="1:12" ht="14.25" customHeight="1">
      <c r="A56" s="143" t="s">
        <v>167</v>
      </c>
      <c r="B56" s="144"/>
      <c r="C56" s="144"/>
      <c r="D56" s="144"/>
      <c r="E56" s="144"/>
      <c r="F56" s="144"/>
      <c r="G56" s="144"/>
      <c r="H56" s="144"/>
      <c r="I56" s="144"/>
      <c r="J56" s="145"/>
      <c r="K56" s="144"/>
      <c r="L56" s="144"/>
    </row>
    <row r="57" spans="1:12" ht="14.25" customHeight="1">
      <c r="B57" s="12" t="s">
        <v>128</v>
      </c>
      <c r="C57" s="12" t="s">
        <v>129</v>
      </c>
      <c r="D57" s="12"/>
      <c r="E57" s="12" t="s">
        <v>130</v>
      </c>
      <c r="F57" s="12"/>
      <c r="G57" s="12" t="s">
        <v>131</v>
      </c>
      <c r="H57" s="12" t="s">
        <v>132</v>
      </c>
      <c r="I57" s="12"/>
      <c r="J57" s="146" t="s">
        <v>133</v>
      </c>
      <c r="K57" s="12"/>
      <c r="L57" s="12" t="s">
        <v>130</v>
      </c>
    </row>
    <row r="58" spans="1:12" ht="14.25" customHeight="1">
      <c r="A58" s="118" t="s">
        <v>134</v>
      </c>
      <c r="B58" s="8" t="s">
        <v>135</v>
      </c>
      <c r="C58" s="147">
        <v>900</v>
      </c>
      <c r="D58" s="148" t="s">
        <v>136</v>
      </c>
      <c r="E58" s="30" t="s">
        <v>30</v>
      </c>
      <c r="F58" s="30"/>
      <c r="G58" s="8"/>
      <c r="H58" s="150"/>
      <c r="I58" s="30"/>
      <c r="J58" s="8">
        <v>1.8</v>
      </c>
      <c r="K58" s="148" t="s">
        <v>136</v>
      </c>
      <c r="L58" s="149" t="s">
        <v>30</v>
      </c>
    </row>
    <row r="59" spans="1:12" ht="14.25" customHeight="1">
      <c r="A59" s="149" t="s">
        <v>137</v>
      </c>
      <c r="B59" s="8" t="s">
        <v>108</v>
      </c>
      <c r="C59" s="147">
        <v>1200</v>
      </c>
      <c r="D59" s="148" t="s">
        <v>136</v>
      </c>
      <c r="E59" s="30" t="s">
        <v>30</v>
      </c>
      <c r="F59" s="30"/>
      <c r="G59" s="8" t="s">
        <v>138</v>
      </c>
      <c r="H59" s="150">
        <v>44845</v>
      </c>
      <c r="I59" s="30"/>
      <c r="J59" s="8">
        <v>1.8</v>
      </c>
      <c r="K59" s="148" t="s">
        <v>136</v>
      </c>
      <c r="L59" s="149" t="s">
        <v>30</v>
      </c>
    </row>
    <row r="60" spans="1:12" ht="14.25" customHeight="1">
      <c r="B60" s="8" t="s">
        <v>38</v>
      </c>
      <c r="C60" s="147">
        <v>1400</v>
      </c>
      <c r="D60" s="148" t="s">
        <v>136</v>
      </c>
      <c r="E60" s="30" t="s">
        <v>30</v>
      </c>
      <c r="F60" s="30"/>
      <c r="G60" s="8"/>
      <c r="H60" s="150"/>
      <c r="I60" s="30"/>
      <c r="J60" s="8">
        <v>1.8</v>
      </c>
      <c r="K60" s="148" t="s">
        <v>136</v>
      </c>
      <c r="L60" s="149" t="s">
        <v>30</v>
      </c>
    </row>
    <row r="61" spans="1:12" ht="14.25" customHeight="1">
      <c r="B61" s="8" t="s">
        <v>58</v>
      </c>
      <c r="C61" s="147">
        <v>0</v>
      </c>
      <c r="D61" s="148" t="s">
        <v>136</v>
      </c>
      <c r="E61" s="149" t="s">
        <v>30</v>
      </c>
      <c r="G61" s="8"/>
      <c r="H61" s="150"/>
      <c r="J61" s="8">
        <v>0</v>
      </c>
      <c r="K61" s="148" t="s">
        <v>136</v>
      </c>
      <c r="L61" s="149" t="s">
        <v>30</v>
      </c>
    </row>
    <row r="62" spans="1:12" ht="14.25" customHeight="1">
      <c r="B62" s="30"/>
      <c r="C62" s="152"/>
      <c r="D62" s="148"/>
      <c r="E62" s="30"/>
      <c r="F62" s="30"/>
      <c r="K62" s="148"/>
      <c r="L62" s="30"/>
    </row>
    <row r="63" spans="1:12" ht="14.25" customHeight="1">
      <c r="A63" s="118" t="s">
        <v>42</v>
      </c>
      <c r="B63" s="8" t="s">
        <v>60</v>
      </c>
      <c r="C63" s="8">
        <v>0.8</v>
      </c>
      <c r="D63" s="148"/>
      <c r="E63" s="30"/>
      <c r="F63" s="30"/>
      <c r="J63" s="8">
        <v>0</v>
      </c>
      <c r="K63" s="148" t="s">
        <v>136</v>
      </c>
      <c r="L63" s="149" t="s">
        <v>30</v>
      </c>
    </row>
    <row r="64" spans="1:12" ht="14.25" customHeight="1">
      <c r="B64" s="8" t="s">
        <v>168</v>
      </c>
      <c r="C64" s="8">
        <v>1</v>
      </c>
      <c r="D64" s="148"/>
      <c r="E64" s="30"/>
      <c r="F64" s="30"/>
      <c r="J64" s="8">
        <v>0.2</v>
      </c>
      <c r="K64" s="148" t="s">
        <v>136</v>
      </c>
      <c r="L64" s="149" t="s">
        <v>30</v>
      </c>
    </row>
    <row r="65" spans="1:12" ht="14.25" customHeight="1">
      <c r="B65" s="8" t="s">
        <v>169</v>
      </c>
      <c r="C65" s="8">
        <v>1.2</v>
      </c>
      <c r="D65" s="148"/>
      <c r="E65" s="30"/>
      <c r="F65" s="30"/>
      <c r="J65" s="8">
        <v>0.4</v>
      </c>
      <c r="K65" s="148" t="s">
        <v>136</v>
      </c>
      <c r="L65" s="149" t="s">
        <v>30</v>
      </c>
    </row>
    <row r="66" spans="1:12" ht="14.25" customHeight="1">
      <c r="B66" s="8" t="s">
        <v>170</v>
      </c>
      <c r="C66" s="8">
        <v>1.5</v>
      </c>
      <c r="D66" s="153"/>
      <c r="E66" s="154"/>
      <c r="F66" s="154"/>
      <c r="J66" s="8">
        <v>0.6</v>
      </c>
      <c r="K66" s="148" t="s">
        <v>136</v>
      </c>
      <c r="L66" s="149" t="s">
        <v>30</v>
      </c>
    </row>
    <row r="67" spans="1:12" ht="14.25" customHeight="1">
      <c r="D67" s="153"/>
      <c r="E67" s="154"/>
      <c r="F67" s="154"/>
      <c r="K67" s="148"/>
    </row>
    <row r="68" spans="1:12" ht="14.25" customHeight="1">
      <c r="A68" s="143" t="s">
        <v>171</v>
      </c>
      <c r="B68" s="144"/>
      <c r="C68" s="144"/>
      <c r="D68" s="144"/>
      <c r="E68" s="144"/>
      <c r="F68" s="144"/>
      <c r="G68" s="144"/>
      <c r="H68" s="144"/>
      <c r="I68" s="144"/>
      <c r="J68" s="145"/>
      <c r="K68" s="144"/>
      <c r="L68" s="144"/>
    </row>
    <row r="69" spans="1:12" ht="14.25" customHeight="1">
      <c r="B69" s="12" t="s">
        <v>128</v>
      </c>
      <c r="C69" s="12" t="s">
        <v>129</v>
      </c>
      <c r="D69" s="12"/>
      <c r="E69" s="12" t="s">
        <v>130</v>
      </c>
      <c r="F69" s="12"/>
      <c r="G69" s="12" t="s">
        <v>131</v>
      </c>
      <c r="H69" s="12" t="s">
        <v>132</v>
      </c>
      <c r="I69" s="12"/>
      <c r="J69" s="146" t="s">
        <v>133</v>
      </c>
      <c r="K69" s="12"/>
      <c r="L69" s="12" t="s">
        <v>130</v>
      </c>
    </row>
    <row r="70" spans="1:12" ht="14.25" customHeight="1">
      <c r="A70" s="118" t="s">
        <v>134</v>
      </c>
      <c r="B70" s="8" t="s">
        <v>135</v>
      </c>
      <c r="C70" s="147">
        <v>150</v>
      </c>
      <c r="D70" s="148" t="s">
        <v>136</v>
      </c>
      <c r="E70" s="30" t="s">
        <v>30</v>
      </c>
      <c r="F70" s="30"/>
      <c r="G70" s="8"/>
      <c r="H70" s="150"/>
      <c r="I70" s="30"/>
      <c r="J70" s="8">
        <v>1</v>
      </c>
      <c r="K70" s="148" t="s">
        <v>136</v>
      </c>
      <c r="L70" s="149" t="s">
        <v>30</v>
      </c>
    </row>
    <row r="71" spans="1:12" ht="14.25" customHeight="1">
      <c r="A71" s="149" t="s">
        <v>137</v>
      </c>
      <c r="B71" s="8" t="s">
        <v>108</v>
      </c>
      <c r="C71" s="147">
        <v>180</v>
      </c>
      <c r="D71" s="148" t="s">
        <v>136</v>
      </c>
      <c r="E71" s="30" t="s">
        <v>30</v>
      </c>
      <c r="F71" s="30"/>
      <c r="G71" s="8" t="s">
        <v>138</v>
      </c>
      <c r="H71" s="150">
        <v>44845</v>
      </c>
      <c r="I71" s="30"/>
      <c r="J71" s="8">
        <v>1</v>
      </c>
      <c r="K71" s="148" t="s">
        <v>136</v>
      </c>
      <c r="L71" s="149" t="s">
        <v>30</v>
      </c>
    </row>
    <row r="72" spans="1:12" ht="14.25" customHeight="1">
      <c r="B72" s="8" t="s">
        <v>38</v>
      </c>
      <c r="C72" s="147">
        <v>200</v>
      </c>
      <c r="D72" s="148" t="s">
        <v>136</v>
      </c>
      <c r="E72" s="30" t="s">
        <v>30</v>
      </c>
      <c r="F72" s="30"/>
      <c r="G72" s="8"/>
      <c r="H72" s="150"/>
      <c r="I72" s="30"/>
      <c r="J72" s="8">
        <v>1</v>
      </c>
      <c r="K72" s="148" t="s">
        <v>136</v>
      </c>
      <c r="L72" s="149" t="s">
        <v>30</v>
      </c>
    </row>
    <row r="73" spans="1:12" ht="14.25" customHeight="1">
      <c r="B73" s="8" t="s">
        <v>68</v>
      </c>
      <c r="C73" s="147">
        <v>0</v>
      </c>
      <c r="D73" s="148" t="s">
        <v>136</v>
      </c>
      <c r="E73" s="30" t="s">
        <v>30</v>
      </c>
      <c r="F73" s="30"/>
      <c r="G73" s="8"/>
      <c r="H73" s="150"/>
      <c r="I73" s="30"/>
      <c r="J73" s="8">
        <v>0</v>
      </c>
      <c r="K73" s="148" t="s">
        <v>136</v>
      </c>
      <c r="L73" s="149" t="s">
        <v>30</v>
      </c>
    </row>
    <row r="74" spans="1:12" ht="14.25" customHeight="1">
      <c r="B74" s="30"/>
      <c r="C74" s="152"/>
      <c r="D74" s="148"/>
      <c r="E74" s="30"/>
      <c r="F74" s="30"/>
      <c r="K74" s="148"/>
      <c r="L74" s="30"/>
    </row>
    <row r="75" spans="1:12" ht="14.25" customHeight="1">
      <c r="A75" s="118" t="s">
        <v>42</v>
      </c>
      <c r="B75" s="8" t="s">
        <v>70</v>
      </c>
      <c r="C75" s="8">
        <v>1</v>
      </c>
      <c r="D75" s="148"/>
      <c r="E75" s="30"/>
      <c r="F75" s="30"/>
      <c r="J75" s="8">
        <v>0.8</v>
      </c>
      <c r="K75" s="148" t="s">
        <v>136</v>
      </c>
      <c r="L75" s="149" t="s">
        <v>30</v>
      </c>
    </row>
    <row r="76" spans="1:12" ht="14.25" customHeight="1">
      <c r="B76" s="8" t="s">
        <v>172</v>
      </c>
      <c r="C76" s="8">
        <v>1.3</v>
      </c>
      <c r="D76" s="148"/>
      <c r="E76" s="30"/>
      <c r="F76" s="30"/>
      <c r="J76" s="8">
        <v>0.85</v>
      </c>
      <c r="K76" s="148" t="s">
        <v>136</v>
      </c>
      <c r="L76" s="149" t="s">
        <v>30</v>
      </c>
    </row>
    <row r="77" spans="1:12" ht="14.25" customHeight="1">
      <c r="B77" s="8" t="s">
        <v>173</v>
      </c>
      <c r="C77" s="8">
        <v>1.5</v>
      </c>
      <c r="D77" s="148"/>
      <c r="E77" s="30"/>
      <c r="F77" s="30"/>
      <c r="J77" s="8">
        <v>0.9</v>
      </c>
      <c r="K77" s="148" t="s">
        <v>136</v>
      </c>
      <c r="L77" s="149" t="s">
        <v>30</v>
      </c>
    </row>
    <row r="78" spans="1:12" ht="14.25" customHeight="1">
      <c r="B78" s="8" t="s">
        <v>174</v>
      </c>
      <c r="C78" s="8">
        <v>1.8</v>
      </c>
      <c r="D78" s="153"/>
      <c r="E78" s="154"/>
      <c r="F78" s="154"/>
      <c r="J78" s="8">
        <v>0.95</v>
      </c>
      <c r="K78" s="148" t="s">
        <v>136</v>
      </c>
      <c r="L78" s="149" t="s">
        <v>30</v>
      </c>
    </row>
    <row r="79" spans="1:12" ht="14.25" customHeight="1">
      <c r="B79" s="8" t="s">
        <v>175</v>
      </c>
      <c r="C79" s="8">
        <v>2.1</v>
      </c>
      <c r="J79" s="8">
        <v>1</v>
      </c>
      <c r="K79" s="148" t="s">
        <v>136</v>
      </c>
      <c r="L79" s="149" t="s">
        <v>30</v>
      </c>
    </row>
    <row r="80" spans="1:12" ht="14.25" customHeight="1">
      <c r="B80" s="8" t="s">
        <v>176</v>
      </c>
      <c r="C80" s="8">
        <v>2.2999999999999998</v>
      </c>
      <c r="J80" s="8">
        <v>1.05</v>
      </c>
      <c r="K80" s="148" t="s">
        <v>136</v>
      </c>
      <c r="L80" s="149" t="s">
        <v>30</v>
      </c>
    </row>
    <row r="81" spans="1:12" ht="14.25" customHeight="1"/>
    <row r="82" spans="1:12" ht="14.25" customHeight="1">
      <c r="A82" s="118" t="s">
        <v>177</v>
      </c>
      <c r="B82" s="8" t="s">
        <v>178</v>
      </c>
      <c r="C82" s="147">
        <v>150</v>
      </c>
      <c r="D82" s="149" t="s">
        <v>136</v>
      </c>
      <c r="E82" s="149" t="s">
        <v>30</v>
      </c>
      <c r="J82" s="8"/>
      <c r="K82" s="148" t="s">
        <v>136</v>
      </c>
      <c r="L82" s="149" t="s">
        <v>30</v>
      </c>
    </row>
    <row r="83" spans="1:12" ht="14.25" customHeight="1">
      <c r="A83" s="149" t="s">
        <v>163</v>
      </c>
      <c r="B83" s="8" t="s">
        <v>72</v>
      </c>
      <c r="C83" s="147">
        <v>40</v>
      </c>
      <c r="D83" s="149" t="s">
        <v>136</v>
      </c>
      <c r="E83" s="149" t="s">
        <v>30</v>
      </c>
      <c r="J83" s="8">
        <v>-0.2</v>
      </c>
      <c r="K83" s="148" t="s">
        <v>136</v>
      </c>
      <c r="L83" s="149" t="s">
        <v>30</v>
      </c>
    </row>
    <row r="84" spans="1:12" ht="14.25" customHeight="1">
      <c r="B84" s="8" t="s">
        <v>179</v>
      </c>
      <c r="C84" s="147">
        <v>0</v>
      </c>
      <c r="D84" s="149" t="s">
        <v>136</v>
      </c>
      <c r="E84" s="149" t="s">
        <v>30</v>
      </c>
      <c r="J84" s="8">
        <v>-0.4</v>
      </c>
      <c r="K84" s="148" t="s">
        <v>136</v>
      </c>
      <c r="L84" s="149" t="s">
        <v>30</v>
      </c>
    </row>
    <row r="85" spans="1:12" ht="14.25" customHeight="1"/>
    <row r="86" spans="1:12" ht="14.25" customHeight="1">
      <c r="A86" s="118" t="s">
        <v>180</v>
      </c>
      <c r="B86" s="8" t="s">
        <v>74</v>
      </c>
      <c r="C86" s="147">
        <v>100</v>
      </c>
      <c r="D86" s="149" t="s">
        <v>136</v>
      </c>
      <c r="E86" s="149" t="s">
        <v>30</v>
      </c>
      <c r="J86" s="8">
        <v>0</v>
      </c>
      <c r="K86" s="148" t="s">
        <v>136</v>
      </c>
      <c r="L86" s="149" t="s">
        <v>30</v>
      </c>
    </row>
    <row r="87" spans="1:12" ht="14.25" customHeight="1">
      <c r="A87" s="149" t="s">
        <v>163</v>
      </c>
      <c r="B87" s="8" t="s">
        <v>181</v>
      </c>
      <c r="C87" s="147">
        <v>0</v>
      </c>
      <c r="D87" s="149" t="s">
        <v>136</v>
      </c>
      <c r="E87" s="149" t="s">
        <v>30</v>
      </c>
      <c r="J87" s="8">
        <v>-0.2</v>
      </c>
      <c r="K87" s="148" t="s">
        <v>136</v>
      </c>
      <c r="L87" s="149" t="s">
        <v>30</v>
      </c>
    </row>
    <row r="88" spans="1:12" ht="14.25" customHeight="1"/>
    <row r="89" spans="1:12" ht="14.25" customHeight="1">
      <c r="A89" s="118" t="s">
        <v>182</v>
      </c>
      <c r="B89" s="8" t="s">
        <v>76</v>
      </c>
      <c r="C89" s="147">
        <v>400</v>
      </c>
      <c r="D89" s="149" t="s">
        <v>136</v>
      </c>
      <c r="E89" s="149" t="s">
        <v>30</v>
      </c>
      <c r="J89" s="8">
        <v>0.2</v>
      </c>
      <c r="K89" s="148" t="s">
        <v>136</v>
      </c>
      <c r="L89" s="149" t="s">
        <v>30</v>
      </c>
    </row>
    <row r="90" spans="1:12" ht="14.25" customHeight="1">
      <c r="A90" s="149" t="s">
        <v>163</v>
      </c>
      <c r="B90" s="8" t="s">
        <v>183</v>
      </c>
      <c r="C90" s="147">
        <v>0</v>
      </c>
      <c r="D90" s="149" t="s">
        <v>136</v>
      </c>
      <c r="E90" s="149" t="s">
        <v>30</v>
      </c>
      <c r="J90" s="8">
        <v>-0.6</v>
      </c>
      <c r="K90" s="148" t="s">
        <v>136</v>
      </c>
      <c r="L90" s="149" t="s">
        <v>30</v>
      </c>
    </row>
    <row r="91" spans="1:12" ht="14.25" customHeight="1"/>
    <row r="92" spans="1:12" ht="14.25" customHeight="1">
      <c r="A92" s="143" t="s">
        <v>184</v>
      </c>
      <c r="B92" s="144"/>
      <c r="C92" s="144"/>
      <c r="D92" s="144"/>
      <c r="E92" s="144"/>
      <c r="F92" s="144"/>
      <c r="G92" s="144"/>
      <c r="H92" s="144"/>
      <c r="I92" s="144"/>
      <c r="J92" s="145"/>
      <c r="K92" s="144"/>
      <c r="L92" s="144"/>
    </row>
    <row r="93" spans="1:12" ht="14.25" customHeight="1">
      <c r="B93" s="12" t="s">
        <v>128</v>
      </c>
      <c r="C93" s="12" t="s">
        <v>129</v>
      </c>
      <c r="D93" s="12"/>
      <c r="E93" s="12" t="s">
        <v>130</v>
      </c>
      <c r="F93" s="12"/>
      <c r="G93" s="12" t="s">
        <v>131</v>
      </c>
      <c r="H93" s="12" t="s">
        <v>132</v>
      </c>
      <c r="I93" s="12"/>
      <c r="J93" s="146" t="s">
        <v>133</v>
      </c>
      <c r="K93" s="12"/>
      <c r="L93" s="12" t="s">
        <v>130</v>
      </c>
    </row>
    <row r="94" spans="1:12" ht="14.25" customHeight="1">
      <c r="A94" s="118" t="s">
        <v>134</v>
      </c>
      <c r="B94" s="8" t="s">
        <v>185</v>
      </c>
      <c r="C94" s="147">
        <v>1400</v>
      </c>
      <c r="D94" s="148" t="s">
        <v>136</v>
      </c>
      <c r="E94" s="30" t="s">
        <v>30</v>
      </c>
      <c r="F94" s="30"/>
      <c r="G94" s="8"/>
      <c r="H94" s="150"/>
      <c r="I94" s="30"/>
      <c r="J94" s="8"/>
      <c r="K94" s="148" t="s">
        <v>136</v>
      </c>
      <c r="L94" s="149" t="s">
        <v>30</v>
      </c>
    </row>
    <row r="95" spans="1:12" ht="14.25" customHeight="1">
      <c r="A95" s="149" t="s">
        <v>137</v>
      </c>
      <c r="B95" s="8" t="s">
        <v>186</v>
      </c>
      <c r="C95" s="147">
        <v>1750</v>
      </c>
      <c r="D95" s="148" t="s">
        <v>136</v>
      </c>
      <c r="E95" s="30" t="s">
        <v>30</v>
      </c>
      <c r="F95" s="30"/>
      <c r="G95" s="8" t="s">
        <v>138</v>
      </c>
      <c r="H95" s="150">
        <v>44845</v>
      </c>
      <c r="I95" s="30"/>
      <c r="J95" s="8"/>
      <c r="K95" s="148" t="s">
        <v>136</v>
      </c>
      <c r="L95" s="149" t="s">
        <v>30</v>
      </c>
    </row>
    <row r="96" spans="1:12" ht="14.25" customHeight="1">
      <c r="B96" s="8" t="s">
        <v>187</v>
      </c>
      <c r="C96" s="147">
        <v>2500</v>
      </c>
      <c r="D96" s="148" t="s">
        <v>136</v>
      </c>
      <c r="E96" s="30" t="s">
        <v>30</v>
      </c>
      <c r="F96" s="30"/>
      <c r="G96" s="8"/>
      <c r="H96" s="150"/>
      <c r="I96" s="30"/>
      <c r="J96" s="8"/>
      <c r="K96" s="148" t="s">
        <v>136</v>
      </c>
      <c r="L96" s="149" t="s">
        <v>30</v>
      </c>
    </row>
    <row r="97" spans="1:12" ht="14.25" customHeight="1">
      <c r="B97" s="8" t="s">
        <v>79</v>
      </c>
      <c r="C97" s="147">
        <v>0</v>
      </c>
      <c r="D97" s="148" t="s">
        <v>136</v>
      </c>
      <c r="E97" s="149" t="s">
        <v>30</v>
      </c>
      <c r="G97" s="8"/>
      <c r="H97" s="150"/>
      <c r="J97" s="8">
        <v>0</v>
      </c>
      <c r="K97" s="148" t="s">
        <v>136</v>
      </c>
      <c r="L97" s="149" t="s">
        <v>30</v>
      </c>
    </row>
    <row r="98" spans="1:12" ht="14.25" customHeight="1"/>
    <row r="99" spans="1:12" ht="14.25" customHeight="1">
      <c r="A99" s="143" t="s">
        <v>188</v>
      </c>
      <c r="B99" s="144"/>
      <c r="C99" s="144"/>
      <c r="D99" s="144"/>
      <c r="E99" s="144"/>
      <c r="F99" s="144"/>
      <c r="G99" s="144"/>
      <c r="H99" s="144"/>
      <c r="I99" s="144"/>
      <c r="J99" s="145"/>
      <c r="K99" s="144"/>
      <c r="L99" s="144"/>
    </row>
    <row r="100" spans="1:12" ht="14.25" customHeight="1">
      <c r="B100" s="12" t="s">
        <v>128</v>
      </c>
      <c r="C100" s="12" t="s">
        <v>129</v>
      </c>
      <c r="D100" s="12"/>
      <c r="E100" s="12" t="s">
        <v>130</v>
      </c>
      <c r="F100" s="12"/>
      <c r="G100" s="12" t="s">
        <v>131</v>
      </c>
      <c r="H100" s="12" t="s">
        <v>132</v>
      </c>
      <c r="I100" s="12"/>
      <c r="J100" s="146" t="s">
        <v>133</v>
      </c>
      <c r="K100" s="12"/>
      <c r="L100" s="12" t="s">
        <v>130</v>
      </c>
    </row>
    <row r="101" spans="1:12" ht="14.25" customHeight="1">
      <c r="A101" s="118" t="s">
        <v>134</v>
      </c>
      <c r="B101" s="8" t="s">
        <v>189</v>
      </c>
      <c r="C101" s="147">
        <v>1200</v>
      </c>
      <c r="D101" s="148" t="s">
        <v>136</v>
      </c>
      <c r="E101" s="30" t="s">
        <v>190</v>
      </c>
      <c r="F101" s="30"/>
      <c r="G101" s="8"/>
      <c r="H101" s="150"/>
      <c r="I101" s="30"/>
      <c r="J101" s="8">
        <v>3</v>
      </c>
      <c r="K101" s="148" t="s">
        <v>136</v>
      </c>
      <c r="L101" s="149" t="s">
        <v>190</v>
      </c>
    </row>
    <row r="102" spans="1:12" ht="14.25" customHeight="1">
      <c r="A102" s="149" t="s">
        <v>137</v>
      </c>
      <c r="B102" s="8" t="s">
        <v>108</v>
      </c>
      <c r="C102" s="147">
        <v>1500</v>
      </c>
      <c r="D102" s="148" t="s">
        <v>136</v>
      </c>
      <c r="E102" s="30" t="s">
        <v>190</v>
      </c>
      <c r="F102" s="30"/>
      <c r="G102" s="8" t="s">
        <v>138</v>
      </c>
      <c r="H102" s="150">
        <v>44845</v>
      </c>
      <c r="I102" s="30"/>
      <c r="J102" s="8">
        <v>4</v>
      </c>
      <c r="K102" s="148" t="s">
        <v>136</v>
      </c>
      <c r="L102" s="149" t="s">
        <v>190</v>
      </c>
    </row>
    <row r="103" spans="1:12" ht="14.25" customHeight="1">
      <c r="B103" s="8" t="s">
        <v>191</v>
      </c>
      <c r="C103" s="147">
        <v>1700</v>
      </c>
      <c r="D103" s="148" t="s">
        <v>136</v>
      </c>
      <c r="E103" s="30" t="s">
        <v>190</v>
      </c>
      <c r="F103" s="30"/>
      <c r="G103" s="8"/>
      <c r="H103" s="150"/>
      <c r="I103" s="30"/>
      <c r="J103" s="8">
        <v>6</v>
      </c>
      <c r="K103" s="148" t="s">
        <v>136</v>
      </c>
      <c r="L103" s="149" t="s">
        <v>190</v>
      </c>
    </row>
    <row r="104" spans="1:12" ht="14.25" customHeight="1">
      <c r="B104" s="8" t="s">
        <v>81</v>
      </c>
      <c r="C104" s="147">
        <v>0</v>
      </c>
      <c r="D104" s="148" t="s">
        <v>136</v>
      </c>
      <c r="E104" s="149" t="s">
        <v>190</v>
      </c>
      <c r="G104" s="8"/>
      <c r="H104" s="150"/>
      <c r="J104" s="8">
        <v>0</v>
      </c>
      <c r="K104" s="148" t="s">
        <v>136</v>
      </c>
      <c r="L104" s="149" t="s">
        <v>190</v>
      </c>
    </row>
    <row r="105" spans="1:12" ht="14.25" customHeight="1">
      <c r="B105" s="30"/>
      <c r="C105" s="152"/>
      <c r="D105" s="148"/>
      <c r="E105" s="30"/>
      <c r="F105" s="30"/>
      <c r="G105" s="30"/>
      <c r="H105" s="30"/>
      <c r="I105" s="30"/>
      <c r="J105" s="30"/>
      <c r="K105" s="148"/>
      <c r="L105" s="30"/>
    </row>
    <row r="106" spans="1:12" ht="14.25" customHeight="1">
      <c r="A106" s="118" t="s">
        <v>192</v>
      </c>
      <c r="B106" s="8" t="s">
        <v>84</v>
      </c>
      <c r="C106" s="8">
        <v>2</v>
      </c>
      <c r="D106" s="148" t="s">
        <v>193</v>
      </c>
      <c r="E106" s="30" t="s">
        <v>190</v>
      </c>
      <c r="F106" s="30"/>
      <c r="G106" s="30"/>
      <c r="H106" s="30"/>
      <c r="I106" s="30"/>
      <c r="J106" s="8">
        <v>3</v>
      </c>
      <c r="K106" s="148" t="s">
        <v>147</v>
      </c>
    </row>
    <row r="107" spans="1:12" ht="14.25" customHeight="1">
      <c r="A107" s="172" t="s">
        <v>194</v>
      </c>
      <c r="B107" s="8" t="s">
        <v>195</v>
      </c>
      <c r="C107" s="8">
        <v>3</v>
      </c>
      <c r="D107" s="148" t="s">
        <v>193</v>
      </c>
      <c r="E107" s="30" t="s">
        <v>190</v>
      </c>
      <c r="F107" s="30"/>
      <c r="G107" s="30"/>
      <c r="H107" s="30"/>
      <c r="I107" s="30"/>
      <c r="J107" s="8">
        <f t="shared" ref="J107:J113" si="0">SUM(C107*3)</f>
        <v>9</v>
      </c>
      <c r="K107" s="148" t="s">
        <v>147</v>
      </c>
    </row>
    <row r="108" spans="1:12" ht="14.25" customHeight="1">
      <c r="A108" s="171"/>
      <c r="B108" s="8" t="s">
        <v>196</v>
      </c>
      <c r="C108" s="8">
        <v>4</v>
      </c>
      <c r="D108" s="148" t="s">
        <v>193</v>
      </c>
      <c r="E108" s="30" t="s">
        <v>190</v>
      </c>
      <c r="F108" s="30"/>
      <c r="G108" s="30"/>
      <c r="H108" s="30"/>
      <c r="I108" s="30"/>
      <c r="J108" s="8">
        <f t="shared" si="0"/>
        <v>12</v>
      </c>
      <c r="K108" s="148" t="s">
        <v>147</v>
      </c>
    </row>
    <row r="109" spans="1:12" ht="14.25" customHeight="1">
      <c r="A109" s="171"/>
      <c r="B109" s="8" t="s">
        <v>197</v>
      </c>
      <c r="C109" s="8">
        <v>5</v>
      </c>
      <c r="D109" s="148" t="s">
        <v>193</v>
      </c>
      <c r="E109" s="30" t="s">
        <v>190</v>
      </c>
      <c r="F109" s="30"/>
      <c r="G109" s="30"/>
      <c r="H109" s="30"/>
      <c r="I109" s="30"/>
      <c r="J109" s="8">
        <f t="shared" si="0"/>
        <v>15</v>
      </c>
      <c r="K109" s="148" t="s">
        <v>147</v>
      </c>
    </row>
    <row r="110" spans="1:12" ht="14.25" customHeight="1">
      <c r="B110" s="8" t="s">
        <v>198</v>
      </c>
      <c r="C110" s="8">
        <v>6</v>
      </c>
      <c r="D110" s="148" t="s">
        <v>193</v>
      </c>
      <c r="E110" s="30" t="s">
        <v>190</v>
      </c>
      <c r="F110" s="30"/>
      <c r="G110" s="30"/>
      <c r="H110" s="30"/>
      <c r="I110" s="30"/>
      <c r="J110" s="8">
        <f t="shared" si="0"/>
        <v>18</v>
      </c>
      <c r="K110" s="148" t="s">
        <v>147</v>
      </c>
    </row>
    <row r="111" spans="1:12" ht="14.25" customHeight="1">
      <c r="B111" s="8" t="s">
        <v>199</v>
      </c>
      <c r="C111" s="8">
        <v>7</v>
      </c>
      <c r="D111" s="148" t="s">
        <v>193</v>
      </c>
      <c r="E111" s="30" t="s">
        <v>190</v>
      </c>
      <c r="F111" s="30"/>
      <c r="G111" s="30"/>
      <c r="H111" s="30"/>
      <c r="I111" s="30"/>
      <c r="J111" s="8">
        <f t="shared" si="0"/>
        <v>21</v>
      </c>
      <c r="K111" s="148" t="s">
        <v>147</v>
      </c>
    </row>
    <row r="112" spans="1:12" ht="14.25" customHeight="1">
      <c r="B112" s="8" t="s">
        <v>200</v>
      </c>
      <c r="C112" s="8">
        <v>8</v>
      </c>
      <c r="D112" s="148" t="s">
        <v>193</v>
      </c>
      <c r="E112" s="30" t="s">
        <v>190</v>
      </c>
      <c r="F112" s="30"/>
      <c r="G112" s="30"/>
      <c r="H112" s="30"/>
      <c r="I112" s="30"/>
      <c r="J112" s="8">
        <f t="shared" si="0"/>
        <v>24</v>
      </c>
      <c r="K112" s="148" t="s">
        <v>147</v>
      </c>
    </row>
    <row r="113" spans="1:12" ht="14.25" customHeight="1">
      <c r="B113" s="8" t="s">
        <v>201</v>
      </c>
      <c r="C113" s="8">
        <v>9</v>
      </c>
      <c r="D113" s="148" t="s">
        <v>193</v>
      </c>
      <c r="E113" s="30" t="s">
        <v>190</v>
      </c>
      <c r="F113" s="30"/>
      <c r="G113" s="30"/>
      <c r="H113" s="30"/>
      <c r="I113" s="30"/>
      <c r="J113" s="8">
        <f t="shared" si="0"/>
        <v>27</v>
      </c>
      <c r="K113" s="148" t="s">
        <v>147</v>
      </c>
    </row>
    <row r="114" spans="1:12" ht="14.25" customHeight="1"/>
    <row r="115" spans="1:12" ht="14.25" customHeight="1">
      <c r="A115" s="118" t="s">
        <v>202</v>
      </c>
      <c r="B115" s="8" t="s">
        <v>86</v>
      </c>
      <c r="C115" s="147">
        <v>0</v>
      </c>
      <c r="J115" s="8">
        <v>0</v>
      </c>
      <c r="K115" s="148" t="s">
        <v>147</v>
      </c>
      <c r="L115" s="149" t="s">
        <v>203</v>
      </c>
    </row>
    <row r="116" spans="1:12" ht="14.25" customHeight="1">
      <c r="A116" s="149" t="s">
        <v>163</v>
      </c>
      <c r="B116" s="8" t="s">
        <v>204</v>
      </c>
      <c r="C116" s="147">
        <v>500</v>
      </c>
      <c r="D116" s="149" t="s">
        <v>203</v>
      </c>
      <c r="J116" s="8">
        <v>2</v>
      </c>
      <c r="K116" s="148" t="s">
        <v>147</v>
      </c>
      <c r="L116" s="149" t="s">
        <v>203</v>
      </c>
    </row>
    <row r="117" spans="1:12" ht="14.25" customHeight="1">
      <c r="B117" s="8" t="s">
        <v>205</v>
      </c>
      <c r="C117" s="147">
        <v>1000</v>
      </c>
      <c r="D117" s="149" t="s">
        <v>203</v>
      </c>
      <c r="J117" s="8">
        <v>4</v>
      </c>
      <c r="K117" s="148" t="s">
        <v>147</v>
      </c>
      <c r="L117" s="149" t="s">
        <v>203</v>
      </c>
    </row>
    <row r="118" spans="1:12" ht="14.25" customHeight="1">
      <c r="B118" s="8" t="s">
        <v>206</v>
      </c>
      <c r="C118" s="147">
        <v>1500</v>
      </c>
      <c r="D118" s="149" t="s">
        <v>203</v>
      </c>
      <c r="J118" s="8">
        <v>6</v>
      </c>
      <c r="K118" s="148" t="s">
        <v>147</v>
      </c>
      <c r="L118" s="149" t="s">
        <v>203</v>
      </c>
    </row>
    <row r="119" spans="1:12" ht="14.25" customHeight="1">
      <c r="B119" s="8" t="s">
        <v>207</v>
      </c>
      <c r="C119" s="147">
        <v>2000</v>
      </c>
      <c r="D119" s="149" t="s">
        <v>203</v>
      </c>
      <c r="J119" s="8">
        <v>8</v>
      </c>
      <c r="K119" s="148" t="s">
        <v>147</v>
      </c>
      <c r="L119" s="149" t="s">
        <v>203</v>
      </c>
    </row>
    <row r="120" spans="1:12" ht="14.25" customHeight="1"/>
    <row r="121" spans="1:12" ht="14.25" customHeight="1">
      <c r="A121" s="118" t="s">
        <v>208</v>
      </c>
      <c r="B121" s="8" t="s">
        <v>88</v>
      </c>
      <c r="C121" s="147">
        <v>0</v>
      </c>
      <c r="D121" s="148"/>
      <c r="E121" s="30"/>
      <c r="F121" s="30"/>
      <c r="J121" s="8">
        <v>0</v>
      </c>
      <c r="K121" s="148" t="s">
        <v>147</v>
      </c>
      <c r="L121" s="149" t="s">
        <v>203</v>
      </c>
    </row>
    <row r="122" spans="1:12" ht="14.25" customHeight="1">
      <c r="A122" s="172" t="s">
        <v>163</v>
      </c>
      <c r="B122" s="8" t="s">
        <v>209</v>
      </c>
      <c r="C122" s="147">
        <v>1000</v>
      </c>
      <c r="D122" s="149" t="s">
        <v>203</v>
      </c>
      <c r="E122" s="30"/>
      <c r="F122" s="30"/>
      <c r="J122" s="8">
        <v>1.5</v>
      </c>
      <c r="K122" s="148" t="s">
        <v>147</v>
      </c>
      <c r="L122" s="149" t="s">
        <v>203</v>
      </c>
    </row>
    <row r="123" spans="1:12" ht="14.25" customHeight="1">
      <c r="A123" s="171"/>
      <c r="B123" s="8" t="s">
        <v>210</v>
      </c>
      <c r="C123" s="147">
        <v>2000</v>
      </c>
      <c r="D123" s="149" t="s">
        <v>203</v>
      </c>
      <c r="E123" s="30"/>
      <c r="F123" s="30"/>
      <c r="J123" s="8">
        <v>3</v>
      </c>
      <c r="K123" s="148" t="s">
        <v>147</v>
      </c>
      <c r="L123" s="149" t="s">
        <v>203</v>
      </c>
    </row>
    <row r="124" spans="1:12" ht="14.25" customHeight="1">
      <c r="A124" s="171"/>
      <c r="B124" s="8" t="s">
        <v>211</v>
      </c>
      <c r="C124" s="147">
        <v>3000</v>
      </c>
      <c r="D124" s="149" t="s">
        <v>203</v>
      </c>
      <c r="E124" s="154"/>
      <c r="F124" s="154"/>
      <c r="J124" s="8">
        <v>4.5</v>
      </c>
      <c r="K124" s="148" t="s">
        <v>147</v>
      </c>
      <c r="L124" s="149" t="s">
        <v>203</v>
      </c>
    </row>
    <row r="125" spans="1:12" ht="14.25" customHeight="1">
      <c r="B125" s="8" t="s">
        <v>212</v>
      </c>
      <c r="C125" s="147">
        <v>4000</v>
      </c>
      <c r="D125" s="149" t="s">
        <v>203</v>
      </c>
      <c r="J125" s="8">
        <v>6</v>
      </c>
      <c r="K125" s="148" t="s">
        <v>147</v>
      </c>
      <c r="L125" s="149" t="s">
        <v>203</v>
      </c>
    </row>
    <row r="126" spans="1:12" ht="14.25" customHeight="1"/>
    <row r="127" spans="1:12" ht="14.25" customHeight="1">
      <c r="A127" s="118" t="s">
        <v>213</v>
      </c>
      <c r="B127" s="8" t="s">
        <v>90</v>
      </c>
      <c r="C127" s="147">
        <v>0</v>
      </c>
      <c r="D127" s="148"/>
      <c r="E127" s="30"/>
      <c r="F127" s="30"/>
      <c r="J127" s="8">
        <v>0</v>
      </c>
      <c r="K127" s="148" t="s">
        <v>147</v>
      </c>
      <c r="L127" s="149" t="s">
        <v>203</v>
      </c>
    </row>
    <row r="128" spans="1:12" ht="14.25" customHeight="1">
      <c r="A128" s="172" t="s">
        <v>194</v>
      </c>
      <c r="B128" s="8" t="s">
        <v>214</v>
      </c>
      <c r="C128" s="147">
        <v>3000</v>
      </c>
      <c r="D128" s="149" t="s">
        <v>203</v>
      </c>
      <c r="E128" s="30"/>
      <c r="F128" s="30"/>
      <c r="J128" s="8">
        <v>0</v>
      </c>
      <c r="K128" s="148" t="s">
        <v>147</v>
      </c>
      <c r="L128" s="149" t="s">
        <v>203</v>
      </c>
    </row>
    <row r="129" spans="1:12" ht="14.25" customHeight="1">
      <c r="A129" s="171"/>
      <c r="B129" s="8" t="s">
        <v>215</v>
      </c>
      <c r="C129" s="147">
        <v>8000</v>
      </c>
      <c r="D129" s="149" t="s">
        <v>203</v>
      </c>
      <c r="E129" s="30"/>
      <c r="F129" s="30"/>
      <c r="J129" s="8">
        <v>0</v>
      </c>
      <c r="K129" s="148" t="s">
        <v>147</v>
      </c>
      <c r="L129" s="149" t="s">
        <v>203</v>
      </c>
    </row>
    <row r="130" spans="1:12" ht="14.25" customHeight="1">
      <c r="A130" s="171"/>
      <c r="B130" s="8" t="s">
        <v>216</v>
      </c>
      <c r="C130" s="147">
        <v>16000</v>
      </c>
      <c r="D130" s="149" t="s">
        <v>203</v>
      </c>
      <c r="E130" s="154"/>
      <c r="F130" s="154"/>
      <c r="J130" s="8">
        <v>0</v>
      </c>
      <c r="K130" s="148" t="s">
        <v>147</v>
      </c>
      <c r="L130" s="149" t="s">
        <v>203</v>
      </c>
    </row>
    <row r="131" spans="1:12" ht="14.25" customHeight="1"/>
    <row r="132" spans="1:12" ht="14.25" customHeight="1">
      <c r="A132" s="118" t="s">
        <v>217</v>
      </c>
      <c r="B132" s="8" t="s">
        <v>92</v>
      </c>
      <c r="C132" s="147">
        <v>0</v>
      </c>
      <c r="D132" s="148"/>
      <c r="E132" s="30"/>
      <c r="F132" s="30"/>
      <c r="J132" s="8">
        <v>0</v>
      </c>
      <c r="K132" s="148" t="s">
        <v>147</v>
      </c>
      <c r="L132" s="149" t="s">
        <v>203</v>
      </c>
    </row>
    <row r="133" spans="1:12" ht="14.25" customHeight="1">
      <c r="A133" s="172" t="s">
        <v>194</v>
      </c>
      <c r="B133" s="8" t="s">
        <v>218</v>
      </c>
      <c r="C133" s="147">
        <v>4000</v>
      </c>
      <c r="D133" s="149" t="s">
        <v>203</v>
      </c>
      <c r="E133" s="30"/>
      <c r="F133" s="30"/>
      <c r="J133" s="8">
        <v>0</v>
      </c>
      <c r="K133" s="148" t="s">
        <v>147</v>
      </c>
      <c r="L133" s="149" t="s">
        <v>203</v>
      </c>
    </row>
    <row r="134" spans="1:12" ht="14.25" customHeight="1">
      <c r="A134" s="171"/>
      <c r="B134" s="8" t="s">
        <v>219</v>
      </c>
      <c r="C134" s="147">
        <v>4000</v>
      </c>
      <c r="D134" s="149" t="s">
        <v>203</v>
      </c>
      <c r="E134" s="30"/>
      <c r="F134" s="30"/>
      <c r="J134" s="8">
        <v>0</v>
      </c>
      <c r="K134" s="148" t="s">
        <v>147</v>
      </c>
      <c r="L134" s="149" t="s">
        <v>203</v>
      </c>
    </row>
    <row r="135" spans="1:12" ht="14.25" customHeight="1">
      <c r="A135" s="171"/>
      <c r="B135" s="8" t="s">
        <v>220</v>
      </c>
      <c r="C135" s="147">
        <v>8000</v>
      </c>
      <c r="D135" s="149" t="s">
        <v>203</v>
      </c>
      <c r="E135" s="154"/>
      <c r="F135" s="154"/>
      <c r="J135" s="8">
        <v>0</v>
      </c>
      <c r="K135" s="148" t="s">
        <v>147</v>
      </c>
      <c r="L135" s="149" t="s">
        <v>203</v>
      </c>
    </row>
    <row r="136" spans="1:12" ht="14.25" customHeight="1"/>
    <row r="137" spans="1:12" ht="14.25" customHeight="1">
      <c r="A137" s="118" t="s">
        <v>221</v>
      </c>
      <c r="B137" s="8" t="s">
        <v>94</v>
      </c>
      <c r="C137" s="147">
        <v>0</v>
      </c>
      <c r="D137" s="148"/>
      <c r="E137" s="30"/>
      <c r="F137" s="30"/>
      <c r="J137" s="8">
        <v>0</v>
      </c>
      <c r="K137" s="148" t="s">
        <v>147</v>
      </c>
      <c r="L137" s="149" t="s">
        <v>203</v>
      </c>
    </row>
    <row r="138" spans="1:12" ht="14.25" customHeight="1">
      <c r="A138" s="172" t="s">
        <v>194</v>
      </c>
      <c r="B138" s="8" t="s">
        <v>222</v>
      </c>
      <c r="C138" s="147">
        <v>5000</v>
      </c>
      <c r="D138" s="149" t="s">
        <v>203</v>
      </c>
      <c r="E138" s="30"/>
      <c r="F138" s="30"/>
      <c r="J138" s="8">
        <v>0</v>
      </c>
      <c r="K138" s="148" t="s">
        <v>147</v>
      </c>
      <c r="L138" s="149" t="s">
        <v>203</v>
      </c>
    </row>
    <row r="139" spans="1:12" ht="14.25" customHeight="1">
      <c r="A139" s="171"/>
    </row>
    <row r="140" spans="1:12" ht="14.25" customHeight="1">
      <c r="A140" s="171"/>
    </row>
    <row r="141" spans="1:12" ht="14.25" customHeight="1">
      <c r="A141" s="156"/>
    </row>
    <row r="142" spans="1:12" ht="14.25" customHeight="1">
      <c r="A142" s="143" t="s">
        <v>223</v>
      </c>
      <c r="B142" s="144"/>
      <c r="C142" s="144"/>
      <c r="D142" s="144"/>
      <c r="E142" s="144"/>
      <c r="F142" s="144"/>
      <c r="G142" s="144"/>
      <c r="H142" s="144"/>
      <c r="I142" s="144"/>
      <c r="J142" s="145"/>
      <c r="K142" s="144"/>
      <c r="L142" s="144"/>
    </row>
    <row r="143" spans="1:12" ht="14.25" customHeight="1">
      <c r="B143" s="12" t="s">
        <v>128</v>
      </c>
      <c r="C143" s="12" t="s">
        <v>129</v>
      </c>
      <c r="D143" s="12"/>
      <c r="E143" s="12" t="s">
        <v>130</v>
      </c>
      <c r="F143" s="12"/>
      <c r="G143" s="12" t="s">
        <v>131</v>
      </c>
      <c r="H143" s="12" t="s">
        <v>132</v>
      </c>
      <c r="I143" s="12"/>
      <c r="J143" s="146" t="s">
        <v>133</v>
      </c>
      <c r="K143" s="12"/>
      <c r="L143" s="12" t="s">
        <v>130</v>
      </c>
    </row>
    <row r="144" spans="1:12" ht="14.25" customHeight="1">
      <c r="A144" s="118" t="s">
        <v>134</v>
      </c>
      <c r="B144" s="8" t="s">
        <v>224</v>
      </c>
      <c r="C144" s="147">
        <v>1200</v>
      </c>
      <c r="D144" s="148" t="s">
        <v>136</v>
      </c>
      <c r="E144" s="30" t="s">
        <v>30</v>
      </c>
      <c r="F144" s="30"/>
      <c r="G144" s="8"/>
      <c r="H144" s="150"/>
      <c r="I144" s="30"/>
      <c r="J144" s="8">
        <v>4</v>
      </c>
      <c r="K144" s="148" t="s">
        <v>136</v>
      </c>
      <c r="L144" s="149" t="s">
        <v>30</v>
      </c>
    </row>
    <row r="145" spans="1:12" ht="14.25" customHeight="1">
      <c r="A145" s="149" t="s">
        <v>137</v>
      </c>
      <c r="B145" s="8" t="s">
        <v>108</v>
      </c>
      <c r="C145" s="147">
        <v>1500</v>
      </c>
      <c r="D145" s="148" t="s">
        <v>136</v>
      </c>
      <c r="E145" s="30" t="s">
        <v>30</v>
      </c>
      <c r="F145" s="30"/>
      <c r="G145" s="8" t="s">
        <v>138</v>
      </c>
      <c r="H145" s="150">
        <v>44845</v>
      </c>
      <c r="I145" s="30"/>
      <c r="J145" s="8">
        <v>6</v>
      </c>
      <c r="K145" s="148" t="s">
        <v>136</v>
      </c>
      <c r="L145" s="149" t="s">
        <v>30</v>
      </c>
    </row>
    <row r="146" spans="1:12" ht="14.25" customHeight="1">
      <c r="B146" s="8" t="s">
        <v>96</v>
      </c>
      <c r="C146" s="147">
        <v>1700</v>
      </c>
      <c r="D146" s="148" t="s">
        <v>136</v>
      </c>
      <c r="E146" s="30" t="s">
        <v>30</v>
      </c>
      <c r="F146" s="30"/>
      <c r="G146" s="8"/>
      <c r="H146" s="150"/>
      <c r="I146" s="30"/>
      <c r="J146" s="8">
        <v>8</v>
      </c>
      <c r="K146" s="148" t="s">
        <v>136</v>
      </c>
      <c r="L146" s="149" t="s">
        <v>30</v>
      </c>
    </row>
    <row r="147" spans="1:12" ht="14.25" customHeight="1">
      <c r="B147" s="8" t="s">
        <v>225</v>
      </c>
      <c r="C147" s="147">
        <v>0</v>
      </c>
      <c r="D147" s="148" t="s">
        <v>136</v>
      </c>
      <c r="E147" s="149" t="s">
        <v>30</v>
      </c>
      <c r="G147" s="8"/>
      <c r="H147" s="150"/>
      <c r="J147" s="8">
        <v>0</v>
      </c>
      <c r="K147" s="148" t="s">
        <v>136</v>
      </c>
      <c r="L147" s="149" t="s">
        <v>30</v>
      </c>
    </row>
    <row r="148" spans="1:12" ht="14.25" customHeight="1">
      <c r="B148" s="30"/>
      <c r="C148" s="30"/>
      <c r="D148" s="148"/>
      <c r="E148" s="30"/>
      <c r="F148" s="30"/>
      <c r="G148" s="30"/>
      <c r="H148" s="30"/>
      <c r="I148" s="30"/>
      <c r="J148" s="30"/>
      <c r="K148" s="148"/>
      <c r="L148" s="30"/>
    </row>
    <row r="149" spans="1:12" ht="14.25" customHeight="1">
      <c r="A149" s="118" t="s">
        <v>226</v>
      </c>
      <c r="B149" s="8" t="s">
        <v>227</v>
      </c>
      <c r="C149" s="147">
        <v>0</v>
      </c>
      <c r="D149" s="148"/>
      <c r="E149" s="30"/>
      <c r="F149" s="30"/>
      <c r="J149" s="8">
        <v>0</v>
      </c>
      <c r="K149" s="148" t="s">
        <v>147</v>
      </c>
      <c r="L149" s="149" t="s">
        <v>203</v>
      </c>
    </row>
    <row r="150" spans="1:12" ht="14.25" customHeight="1">
      <c r="A150" s="172" t="s">
        <v>194</v>
      </c>
      <c r="B150" s="8" t="s">
        <v>228</v>
      </c>
      <c r="C150" s="147">
        <v>5000</v>
      </c>
      <c r="D150" s="149" t="s">
        <v>203</v>
      </c>
      <c r="E150" s="30"/>
      <c r="F150" s="30"/>
      <c r="J150" s="8">
        <v>4</v>
      </c>
      <c r="K150" s="148" t="s">
        <v>147</v>
      </c>
      <c r="L150" s="149" t="s">
        <v>203</v>
      </c>
    </row>
    <row r="151" spans="1:12" ht="14.25" customHeight="1">
      <c r="A151" s="171"/>
      <c r="B151" s="8" t="s">
        <v>99</v>
      </c>
      <c r="C151" s="147">
        <v>8000</v>
      </c>
      <c r="D151" s="149" t="s">
        <v>203</v>
      </c>
      <c r="E151" s="30"/>
      <c r="F151" s="30"/>
      <c r="J151" s="8">
        <v>10</v>
      </c>
      <c r="K151" s="148" t="s">
        <v>147</v>
      </c>
      <c r="L151" s="149" t="s">
        <v>203</v>
      </c>
    </row>
    <row r="152" spans="1:12" ht="14.25" customHeight="1">
      <c r="A152" s="171"/>
    </row>
    <row r="153" spans="1:12" ht="14.25" customHeight="1">
      <c r="A153" s="118" t="s">
        <v>229</v>
      </c>
      <c r="B153" s="8" t="s">
        <v>230</v>
      </c>
      <c r="C153" s="147">
        <v>0</v>
      </c>
      <c r="D153" s="148"/>
      <c r="E153" s="30"/>
      <c r="F153" s="30"/>
      <c r="J153" s="8">
        <v>0</v>
      </c>
      <c r="K153" s="148" t="s">
        <v>147</v>
      </c>
      <c r="L153" s="149" t="s">
        <v>203</v>
      </c>
    </row>
    <row r="154" spans="1:12" ht="14.25" customHeight="1">
      <c r="A154" s="155" t="s">
        <v>231</v>
      </c>
      <c r="B154" s="8" t="s">
        <v>232</v>
      </c>
      <c r="C154" s="147"/>
      <c r="D154" s="148"/>
      <c r="E154" s="30"/>
      <c r="F154" s="30"/>
      <c r="J154" s="8">
        <v>4</v>
      </c>
      <c r="K154" s="148" t="s">
        <v>147</v>
      </c>
      <c r="L154" s="149" t="s">
        <v>203</v>
      </c>
    </row>
    <row r="155" spans="1:12" ht="14.25" customHeight="1">
      <c r="B155" s="8" t="s">
        <v>233</v>
      </c>
      <c r="C155" s="157">
        <v>5000</v>
      </c>
      <c r="D155" s="149" t="s">
        <v>203</v>
      </c>
      <c r="E155" s="30"/>
      <c r="F155" s="30"/>
      <c r="J155" s="8">
        <v>6</v>
      </c>
      <c r="K155" s="148" t="s">
        <v>147</v>
      </c>
      <c r="L155" s="149" t="s">
        <v>203</v>
      </c>
    </row>
    <row r="156" spans="1:12" ht="14.25" customHeight="1">
      <c r="A156" s="155"/>
      <c r="B156" s="8" t="s">
        <v>101</v>
      </c>
      <c r="C156" s="147">
        <v>5000</v>
      </c>
      <c r="D156" s="149" t="s">
        <v>203</v>
      </c>
      <c r="E156" s="30"/>
      <c r="F156" s="30"/>
      <c r="J156" s="8">
        <v>6</v>
      </c>
      <c r="K156" s="148" t="s">
        <v>147</v>
      </c>
      <c r="L156" s="149" t="s">
        <v>203</v>
      </c>
    </row>
    <row r="157" spans="1:12" ht="14.25" customHeight="1">
      <c r="A157" s="155"/>
      <c r="B157" s="8" t="s">
        <v>234</v>
      </c>
      <c r="C157" s="147">
        <v>7500</v>
      </c>
      <c r="D157" s="149" t="s">
        <v>203</v>
      </c>
      <c r="E157" s="30"/>
      <c r="F157" s="30"/>
      <c r="J157" s="8">
        <v>10</v>
      </c>
      <c r="K157" s="148" t="s">
        <v>147</v>
      </c>
      <c r="L157" s="149" t="s">
        <v>203</v>
      </c>
    </row>
    <row r="158" spans="1:12" ht="14.25" customHeight="1"/>
    <row r="159" spans="1:12" ht="14.25" customHeight="1">
      <c r="A159" s="143" t="s">
        <v>235</v>
      </c>
      <c r="B159" s="144"/>
      <c r="C159" s="144"/>
      <c r="D159" s="144"/>
      <c r="E159" s="144"/>
      <c r="F159" s="144"/>
      <c r="G159" s="144"/>
      <c r="H159" s="144"/>
      <c r="I159" s="144"/>
      <c r="J159" s="145"/>
      <c r="K159" s="144"/>
      <c r="L159" s="144"/>
    </row>
    <row r="160" spans="1:12" ht="14.25" customHeight="1">
      <c r="B160" s="12" t="s">
        <v>128</v>
      </c>
      <c r="C160" s="12" t="s">
        <v>129</v>
      </c>
      <c r="D160" s="12"/>
      <c r="E160" s="12" t="s">
        <v>130</v>
      </c>
      <c r="F160" s="12"/>
      <c r="G160" s="12" t="s">
        <v>131</v>
      </c>
      <c r="H160" s="12" t="s">
        <v>132</v>
      </c>
      <c r="I160" s="12"/>
      <c r="J160" s="146" t="s">
        <v>133</v>
      </c>
      <c r="K160" s="12"/>
      <c r="L160" s="12" t="s">
        <v>130</v>
      </c>
    </row>
    <row r="161" spans="1:12" ht="14.25" customHeight="1">
      <c r="A161" s="118" t="s">
        <v>102</v>
      </c>
      <c r="B161" s="8" t="s">
        <v>236</v>
      </c>
      <c r="C161" s="147">
        <v>10000</v>
      </c>
      <c r="D161" s="148" t="s">
        <v>136</v>
      </c>
      <c r="E161" s="30" t="s">
        <v>237</v>
      </c>
      <c r="F161" s="30"/>
      <c r="G161" s="8"/>
      <c r="H161" s="150"/>
      <c r="I161" s="30"/>
      <c r="J161" s="158">
        <v>10</v>
      </c>
      <c r="K161" s="148" t="s">
        <v>136</v>
      </c>
      <c r="L161" s="149" t="s">
        <v>237</v>
      </c>
    </row>
    <row r="162" spans="1:12" ht="14.25" customHeight="1">
      <c r="A162" s="149" t="s">
        <v>238</v>
      </c>
      <c r="B162" s="8" t="s">
        <v>108</v>
      </c>
      <c r="C162" s="147">
        <v>25000</v>
      </c>
      <c r="D162" s="148" t="s">
        <v>136</v>
      </c>
      <c r="E162" s="30" t="s">
        <v>237</v>
      </c>
      <c r="F162" s="30"/>
      <c r="G162" s="8" t="s">
        <v>138</v>
      </c>
      <c r="H162" s="150">
        <v>44845</v>
      </c>
      <c r="I162" s="30"/>
      <c r="J162" s="158">
        <v>14</v>
      </c>
      <c r="K162" s="148" t="s">
        <v>136</v>
      </c>
      <c r="L162" s="149" t="s">
        <v>237</v>
      </c>
    </row>
    <row r="163" spans="1:12" ht="14.25" customHeight="1">
      <c r="B163" s="8" t="s">
        <v>239</v>
      </c>
      <c r="C163" s="147">
        <v>35000</v>
      </c>
      <c r="D163" s="148" t="s">
        <v>136</v>
      </c>
      <c r="E163" s="30" t="s">
        <v>237</v>
      </c>
      <c r="F163" s="30"/>
      <c r="G163" s="8"/>
      <c r="H163" s="150"/>
      <c r="I163" s="30"/>
      <c r="J163" s="158">
        <v>20</v>
      </c>
      <c r="K163" s="148" t="s">
        <v>136</v>
      </c>
      <c r="L163" s="149" t="s">
        <v>237</v>
      </c>
    </row>
    <row r="164" spans="1:12" ht="14.25" customHeight="1">
      <c r="B164" s="30"/>
      <c r="C164" s="159"/>
      <c r="D164" s="148"/>
      <c r="E164" s="30"/>
      <c r="F164" s="30"/>
      <c r="J164" s="154"/>
      <c r="K164" s="148"/>
      <c r="L164" s="30"/>
    </row>
    <row r="165" spans="1:12" ht="14.25" customHeight="1">
      <c r="A165" s="118" t="s">
        <v>102</v>
      </c>
      <c r="B165" s="8" t="s">
        <v>107</v>
      </c>
      <c r="C165" s="158">
        <v>0.8</v>
      </c>
      <c r="D165" s="148"/>
      <c r="E165" s="30"/>
      <c r="F165" s="30"/>
    </row>
    <row r="166" spans="1:12" ht="14.25" customHeight="1">
      <c r="A166" s="172" t="s">
        <v>240</v>
      </c>
      <c r="B166" s="8" t="s">
        <v>241</v>
      </c>
      <c r="C166" s="158">
        <v>0.9</v>
      </c>
      <c r="D166" s="148"/>
      <c r="E166" s="30"/>
      <c r="F166" s="30"/>
    </row>
    <row r="167" spans="1:12" ht="14.25" customHeight="1">
      <c r="A167" s="171"/>
      <c r="B167" s="8" t="s">
        <v>242</v>
      </c>
      <c r="C167" s="158">
        <v>1</v>
      </c>
      <c r="D167" s="148"/>
      <c r="E167" s="30"/>
      <c r="F167" s="30"/>
    </row>
    <row r="168" spans="1:12" ht="14.25" customHeight="1">
      <c r="A168" s="171"/>
      <c r="B168" s="8" t="s">
        <v>243</v>
      </c>
      <c r="C168" s="158">
        <v>1.1000000000000001</v>
      </c>
      <c r="D168" s="148"/>
      <c r="E168" s="30"/>
      <c r="F168" s="154"/>
    </row>
    <row r="169" spans="1:12" ht="14.25" customHeight="1">
      <c r="A169" s="156"/>
    </row>
    <row r="170" spans="1:12" ht="14.25" customHeight="1">
      <c r="A170" s="156"/>
      <c r="B170" s="8" t="s">
        <v>104</v>
      </c>
      <c r="C170" s="158">
        <v>0</v>
      </c>
      <c r="D170" s="148" t="s">
        <v>193</v>
      </c>
    </row>
    <row r="171" spans="1:12" ht="14.25" customHeight="1">
      <c r="A171" s="156"/>
      <c r="B171" s="8" t="s">
        <v>244</v>
      </c>
      <c r="C171" s="158">
        <v>0.5</v>
      </c>
      <c r="D171" s="148" t="s">
        <v>193</v>
      </c>
    </row>
    <row r="172" spans="1:12" ht="14.25" customHeight="1">
      <c r="B172" s="8" t="s">
        <v>245</v>
      </c>
      <c r="C172" s="158">
        <v>1</v>
      </c>
      <c r="D172" s="148" t="s">
        <v>193</v>
      </c>
      <c r="E172" s="30"/>
    </row>
    <row r="173" spans="1:12" ht="14.25" customHeight="1">
      <c r="B173" s="8" t="s">
        <v>246</v>
      </c>
      <c r="C173" s="158">
        <v>2</v>
      </c>
      <c r="D173" s="148" t="s">
        <v>193</v>
      </c>
      <c r="E173" s="30"/>
    </row>
    <row r="174" spans="1:12" ht="14.25" customHeight="1">
      <c r="B174" s="8" t="s">
        <v>247</v>
      </c>
      <c r="C174" s="158">
        <v>3</v>
      </c>
      <c r="D174" s="148" t="s">
        <v>193</v>
      </c>
      <c r="E174" s="30"/>
    </row>
    <row r="175" spans="1:12" ht="14.25" customHeight="1"/>
    <row r="176" spans="1:12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138:A140"/>
    <mergeCell ref="A150:A152"/>
    <mergeCell ref="A166:A168"/>
    <mergeCell ref="A22:A25"/>
    <mergeCell ref="A107:A109"/>
    <mergeCell ref="A122:A124"/>
    <mergeCell ref="A128:A130"/>
    <mergeCell ref="A133:A13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Projektvariabler</vt:lpstr>
      <vt:lpstr>Förenklad snabbkalkyl</vt:lpstr>
      <vt:lpstr>Variabler snabbkalkyl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Stenberg</cp:lastModifiedBy>
  <dcterms:created xsi:type="dcterms:W3CDTF">2023-11-08T13:08:14Z</dcterms:created>
  <dcterms:modified xsi:type="dcterms:W3CDTF">2023-11-08T13:12:32Z</dcterms:modified>
</cp:coreProperties>
</file>